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TESIS UNED\TESIS\CAPITULOS\"/>
    </mc:Choice>
  </mc:AlternateContent>
  <bookViews>
    <workbookView xWindow="0" yWindow="0" windowWidth="20400" windowHeight="7755" firstSheet="1" activeTab="1"/>
  </bookViews>
  <sheets>
    <sheet name="metodo 1" sheetId="4" state="hidden" r:id="rId1"/>
    <sheet name="regresion 1" sheetId="7" r:id="rId2"/>
    <sheet name="metodo monetario" sheetId="1" state="hidden" r:id="rId3"/>
    <sheet name="metodo consumo energia" sheetId="2" state="hidden" r:id="rId4"/>
    <sheet name="metodo MIMIC" sheetId="3" state="hidden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4" i="1"/>
  <c r="H7" i="4" l="1"/>
  <c r="H6" i="4"/>
  <c r="H5" i="4"/>
  <c r="H4" i="4"/>
  <c r="H3" i="4"/>
  <c r="E28" i="4" l="1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D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E13" i="4"/>
  <c r="D13" i="4"/>
  <c r="C13" i="4"/>
  <c r="B13" i="4"/>
  <c r="E12" i="4"/>
  <c r="D12" i="4"/>
  <c r="C12" i="4"/>
  <c r="B12" i="4"/>
  <c r="E11" i="4"/>
  <c r="D11" i="4"/>
  <c r="C11" i="4"/>
  <c r="B11" i="4"/>
  <c r="E10" i="4"/>
  <c r="D10" i="4"/>
  <c r="C10" i="4"/>
  <c r="B10" i="4"/>
  <c r="E9" i="4"/>
  <c r="D9" i="4"/>
  <c r="C9" i="4"/>
  <c r="B9" i="4"/>
  <c r="E8" i="4"/>
  <c r="D8" i="4"/>
  <c r="C8" i="4"/>
  <c r="B8" i="4"/>
  <c r="E7" i="4"/>
  <c r="D7" i="4"/>
  <c r="C7" i="4"/>
  <c r="B7" i="4"/>
  <c r="E6" i="4"/>
  <c r="D6" i="4"/>
  <c r="C6" i="4"/>
  <c r="B6" i="4"/>
  <c r="F5" i="4"/>
  <c r="E5" i="4"/>
  <c r="D5" i="4"/>
  <c r="C5" i="4"/>
  <c r="B5" i="4"/>
  <c r="F4" i="4"/>
  <c r="E4" i="4"/>
  <c r="D4" i="4"/>
  <c r="C4" i="4"/>
  <c r="B4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O4" i="1"/>
  <c r="M4" i="1"/>
  <c r="H4" i="1"/>
  <c r="L28" i="1" l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F9" i="4" l="1"/>
  <c r="F25" i="4"/>
  <c r="F6" i="4"/>
  <c r="F10" i="4"/>
  <c r="F14" i="4"/>
  <c r="F18" i="4"/>
  <c r="F22" i="4"/>
  <c r="F26" i="4"/>
  <c r="F13" i="4"/>
  <c r="F21" i="4"/>
  <c r="F7" i="4"/>
  <c r="F11" i="4"/>
  <c r="F15" i="4"/>
  <c r="F19" i="4"/>
  <c r="F23" i="4"/>
  <c r="F27" i="4"/>
  <c r="F17" i="4"/>
  <c r="F8" i="4"/>
  <c r="F12" i="4"/>
  <c r="F16" i="4"/>
  <c r="F20" i="4"/>
  <c r="F24" i="4"/>
  <c r="F28" i="4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H28" i="1"/>
  <c r="H27" i="1"/>
  <c r="H26" i="1"/>
  <c r="H25" i="1"/>
  <c r="H24" i="1"/>
  <c r="H23" i="1"/>
  <c r="H22" i="1"/>
  <c r="H21" i="1"/>
  <c r="M23" i="1"/>
  <c r="M24" i="1" s="1"/>
  <c r="M25" i="1" s="1"/>
  <c r="M26" i="1" s="1"/>
  <c r="M27" i="1" s="1"/>
  <c r="M28" i="1" s="1"/>
  <c r="M22" i="1"/>
  <c r="O40" i="1"/>
  <c r="O39" i="1"/>
  <c r="O36" i="1"/>
  <c r="O37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N28" i="1"/>
  <c r="N27" i="1"/>
  <c r="N26" i="1"/>
  <c r="N25" i="1"/>
  <c r="N24" i="1"/>
  <c r="N23" i="1"/>
  <c r="N22" i="1"/>
  <c r="N21" i="1"/>
  <c r="O21" i="1" s="1"/>
  <c r="N20" i="1"/>
  <c r="O20" i="1" s="1"/>
  <c r="M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M19" i="1" l="1"/>
  <c r="M18" i="1" s="1"/>
  <c r="H18" i="1" s="1"/>
  <c r="H20" i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H19" i="1" l="1"/>
  <c r="M17" i="1"/>
  <c r="M16" i="1" s="1"/>
  <c r="H17" i="1" l="1"/>
  <c r="M15" i="1"/>
  <c r="M14" i="1" s="1"/>
  <c r="H14" i="1" s="1"/>
  <c r="H16" i="1"/>
  <c r="H15" i="1" l="1"/>
  <c r="M13" i="1" l="1"/>
  <c r="M12" i="1" l="1"/>
  <c r="H13" i="1"/>
  <c r="M11" i="1" l="1"/>
  <c r="H12" i="1"/>
  <c r="M10" i="1" l="1"/>
  <c r="H11" i="1"/>
  <c r="M9" i="1" l="1"/>
  <c r="H10" i="1"/>
  <c r="M8" i="1" l="1"/>
  <c r="H9" i="1"/>
  <c r="M7" i="1" l="1"/>
  <c r="H8" i="1"/>
  <c r="M6" i="1" l="1"/>
  <c r="H7" i="1"/>
  <c r="M5" i="1" l="1"/>
  <c r="H6" i="1"/>
  <c r="H5" i="1" l="1"/>
</calcChain>
</file>

<file path=xl/comments1.xml><?xml version="1.0" encoding="utf-8"?>
<comments xmlns="http://schemas.openxmlformats.org/spreadsheetml/2006/main">
  <authors>
    <author>PC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tipo de cambio de fin de periodo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<sst xmlns="http://schemas.openxmlformats.org/spreadsheetml/2006/main" count="138" uniqueCount="109">
  <si>
    <t>año</t>
  </si>
  <si>
    <t>PIB</t>
  </si>
  <si>
    <t>Indice de precios</t>
  </si>
  <si>
    <t>Tasa pasiva</t>
  </si>
  <si>
    <t>presión tributaria</t>
  </si>
  <si>
    <t>Circulante EMC</t>
  </si>
  <si>
    <t>especies monetarias en circulación</t>
  </si>
  <si>
    <t>Producto interno bruto en dolares constantes del año 2000</t>
  </si>
  <si>
    <t>Indice de precios del año 2000</t>
  </si>
  <si>
    <t>tasa de operaciones pasivas de libre contratación con plazon de 30 a 80 días, medida en términos nominales</t>
  </si>
  <si>
    <t>Impuesto a la Renta/PIB</t>
  </si>
  <si>
    <t>Precios constantes</t>
  </si>
  <si>
    <t>son los precios que, pertenecen  a períodos distintos, y son corregidos el uno con respecto al otro mediante un factor, normalmente es la inflación.</t>
  </si>
  <si>
    <t>Precios corrientes</t>
  </si>
  <si>
    <t xml:space="preserve"> son los precios de los bienes y servicios según su valor nominal y el momento en que son considerados.</t>
  </si>
  <si>
    <t>PIB a precios constantes</t>
  </si>
  <si>
    <t>Presión tributaria</t>
  </si>
  <si>
    <t>1.1.1 OFERTA MONETARIA (M1) Y LIQUIDEZ TOTAL (M2) *</t>
  </si>
  <si>
    <t>En millones de dólares al final del período</t>
  </si>
  <si>
    <t xml:space="preserve">tasa de crecimiento PIB </t>
  </si>
  <si>
    <t xml:space="preserve"> Miles de US dólares de 2007</t>
  </si>
  <si>
    <t>de 176 a 360 días, todos los datos son anuales DE BANCOS PRIVADOS</t>
  </si>
  <si>
    <t>M2</t>
  </si>
  <si>
    <t>no incluye contribuciones a la seguridad social</t>
  </si>
  <si>
    <t>Energía facturada (Gwh)</t>
  </si>
  <si>
    <t>tasa de crecimiento energia facturada</t>
  </si>
  <si>
    <t>Agencia de Regulación y Control de Electrico</t>
  </si>
  <si>
    <t>Índice de apertura</t>
  </si>
  <si>
    <t>Población urbana</t>
  </si>
  <si>
    <t>Tasa de desempleo</t>
  </si>
  <si>
    <t>PIB percápita</t>
  </si>
  <si>
    <t>Población económicamente activa</t>
  </si>
  <si>
    <t>Salario Mínimo vital</t>
  </si>
  <si>
    <t>Fuente: CELADE - División de Población de la CEPAL. Revisión 2015.</t>
  </si>
  <si>
    <t xml:space="preserve">CAN </t>
  </si>
  <si>
    <t>Banco Mundial</t>
  </si>
  <si>
    <t xml:space="preserve">FUENTE: Instituto Nacional de Estadística y Censos AÑO BASE 2004, diciembre </t>
  </si>
  <si>
    <t>valor en precios constantes</t>
  </si>
  <si>
    <t>Valor en precio corriente</t>
  </si>
  <si>
    <t>x 100</t>
  </si>
  <si>
    <t>Contribuciones Seguridad Social</t>
  </si>
  <si>
    <t>PIB a precios corrientes (millones USD)</t>
  </si>
  <si>
    <t>Salarios a precios corrientes (millones USD)</t>
  </si>
  <si>
    <t>Impuestos recaudados</t>
  </si>
  <si>
    <t>IPC</t>
  </si>
  <si>
    <t>TAX</t>
  </si>
  <si>
    <t>PT</t>
  </si>
  <si>
    <t>PIB a precios constantes (millones USD)</t>
  </si>
  <si>
    <t>PIBc</t>
  </si>
  <si>
    <t>Tipo de cambio</t>
  </si>
  <si>
    <t>RS/PIBc</t>
  </si>
  <si>
    <t>RPT</t>
  </si>
  <si>
    <t xml:space="preserve">Cemc </t>
  </si>
  <si>
    <t xml:space="preserve">RCemc /M2 </t>
  </si>
  <si>
    <t>Method: Least Squares</t>
  </si>
  <si>
    <t>Variable</t>
  </si>
  <si>
    <t>Coefficient</t>
  </si>
  <si>
    <t>Std. Error</t>
  </si>
  <si>
    <t>t-Statistic</t>
  </si>
  <si>
    <t xml:space="preserve">Prob.  </t>
  </si>
  <si>
    <t>C</t>
  </si>
  <si>
    <t>0.0000</t>
  </si>
  <si>
    <t>R-squared</t>
  </si>
  <si>
    <t xml:space="preserve">    Mean dependent var</t>
  </si>
  <si>
    <t>Adjusted R-squared</t>
  </si>
  <si>
    <t xml:space="preserve">    S.D. dependent var</t>
  </si>
  <si>
    <t>S.E. of regression</t>
  </si>
  <si>
    <t xml:space="preserve">    Akaike info criterion</t>
  </si>
  <si>
    <t>Sum squared resid</t>
  </si>
  <si>
    <t xml:space="preserve">    Schwarz criterion</t>
  </si>
  <si>
    <t>Log likelihood</t>
  </si>
  <si>
    <t xml:space="preserve">    Hannan-Quinn criter.</t>
  </si>
  <si>
    <t>F-statistic</t>
  </si>
  <si>
    <t xml:space="preserve">    Durbin-Watson stat</t>
  </si>
  <si>
    <t>Prob(F-statistic)</t>
  </si>
  <si>
    <t>0.000000</t>
  </si>
  <si>
    <t>Estimation Command:</t>
  </si>
  <si>
    <t>=========================</t>
  </si>
  <si>
    <t>Estimation Equation:</t>
  </si>
  <si>
    <t>Substituted Coefficients:</t>
  </si>
  <si>
    <t>Dependent Variable: LEMC</t>
  </si>
  <si>
    <t>LPT</t>
  </si>
  <si>
    <t>LTC</t>
  </si>
  <si>
    <t>LTP</t>
  </si>
  <si>
    <t>Date: 12/07/16   Time: 20:37</t>
  </si>
  <si>
    <t>Sample: 1980 2014</t>
  </si>
  <si>
    <t>Included observations: 35</t>
  </si>
  <si>
    <t>0.0001</t>
  </si>
  <si>
    <t>LPIB</t>
  </si>
  <si>
    <t>0.270803</t>
  </si>
  <si>
    <t>0.590855</t>
  </si>
  <si>
    <t>0.179981</t>
  </si>
  <si>
    <t>0.0026</t>
  </si>
  <si>
    <t>-0.163127</t>
  </si>
  <si>
    <t>0.026100</t>
  </si>
  <si>
    <t>-0.444270</t>
  </si>
  <si>
    <t>0.046369</t>
  </si>
  <si>
    <t>0.974842</t>
  </si>
  <si>
    <t>0.971487</t>
  </si>
  <si>
    <t>0.995177</t>
  </si>
  <si>
    <t>0.168043</t>
  </si>
  <si>
    <t>-0.597628</t>
  </si>
  <si>
    <t>0.847155</t>
  </si>
  <si>
    <t>-0.375436</t>
  </si>
  <si>
    <t>-0.520927</t>
  </si>
  <si>
    <t>LS LEMC C LPIB LPT LTC LTP</t>
  </si>
  <si>
    <t>LEMC = C(1) + C(2)*LPIB + C(3)*LPT + C(4)*LTC + C(5)*LTP</t>
  </si>
  <si>
    <t>LEMC = -13.9894014664 + 2.37667376966*LPIB + 0.590854908221*LPT - 0.163126506207*LTC - 0.444269759935*LTP</t>
  </si>
  <si>
    <t>LEMC = -13.98 + 2.37*LPIB + 0.59*LPT - 0.16*LTC - 0.44*LTP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</si>
</sst>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\ _€_-;\-* #,##0\ _€_-;_-* &quot;-&quot;??\ _€_-;_-@_-"/>
    <numFmt numFmtId="165" formatCode="General_)"/>
    <numFmt numFmtId="166" formatCode="0.0%"/>
    <numFmt numFmtId="167" formatCode="_-* #,##0.0\ _€_-;\-* #,##0.0\ _€_-;_-* &quot;-&quot;??\ _€_-;_-@_-"/>
    <numFmt numFmtId="168" formatCode="yyyy\-mm\-dd"/>
    <numFmt numFmtId="169" formatCode="_-* #,##0.00000\ _€_-;\-* #,##0.000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168" fontId="6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1" applyNumberFormat="1" applyFont="1"/>
    <xf numFmtId="165" fontId="5" fillId="2" borderId="0" xfId="4" applyNumberFormat="1" applyFont="1" applyFill="1" applyBorder="1" applyAlignment="1">
      <alignment horizontal="left" vertical="top"/>
    </xf>
    <xf numFmtId="165" fontId="5" fillId="0" borderId="0" xfId="4" applyNumberFormat="1" applyFont="1" applyFill="1" applyBorder="1" applyAlignment="1">
      <alignment horizontal="left" vertical="top"/>
    </xf>
    <xf numFmtId="166" fontId="0" fillId="0" borderId="0" xfId="3" applyNumberFormat="1" applyFont="1"/>
    <xf numFmtId="2" fontId="3" fillId="0" borderId="0" xfId="0" applyNumberFormat="1" applyFont="1" applyFill="1" applyBorder="1"/>
    <xf numFmtId="43" fontId="0" fillId="0" borderId="0" xfId="1" applyFont="1"/>
    <xf numFmtId="43" fontId="3" fillId="0" borderId="0" xfId="1" applyFont="1" applyFill="1" applyBorder="1" applyProtection="1"/>
    <xf numFmtId="0" fontId="0" fillId="0" borderId="0" xfId="0" applyAlignment="1">
      <alignment horizontal="center" vertical="center" wrapText="1"/>
    </xf>
    <xf numFmtId="10" fontId="0" fillId="0" borderId="0" xfId="3" applyNumberFormat="1" applyFont="1"/>
    <xf numFmtId="0" fontId="2" fillId="3" borderId="0" xfId="0" applyFont="1" applyFill="1" applyAlignment="1">
      <alignment horizontal="center" vertical="center" wrapText="1"/>
    </xf>
    <xf numFmtId="43" fontId="2" fillId="3" borderId="0" xfId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167" fontId="0" fillId="0" borderId="0" xfId="1" applyNumberFormat="1" applyFont="1"/>
    <xf numFmtId="0" fontId="7" fillId="4" borderId="0" xfId="0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2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5" fillId="0" borderId="0" xfId="0" applyNumberFormat="1" applyFont="1" applyFill="1" applyBorder="1"/>
    <xf numFmtId="4" fontId="5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0" xfId="0" applyFont="1" applyFill="1"/>
    <xf numFmtId="0" fontId="9" fillId="4" borderId="0" xfId="0" applyFont="1" applyFill="1" applyAlignment="1">
      <alignment vertical="center" wrapText="1"/>
    </xf>
    <xf numFmtId="164" fontId="9" fillId="0" borderId="0" xfId="1" applyNumberFormat="1" applyFont="1"/>
    <xf numFmtId="43" fontId="9" fillId="0" borderId="0" xfId="1" applyFont="1" applyAlignment="1">
      <alignment vertical="center"/>
    </xf>
    <xf numFmtId="43" fontId="9" fillId="0" borderId="0" xfId="1" applyFont="1"/>
    <xf numFmtId="164" fontId="9" fillId="0" borderId="0" xfId="0" applyNumberFormat="1" applyFont="1"/>
    <xf numFmtId="0" fontId="9" fillId="0" borderId="0" xfId="0" applyFont="1" applyAlignment="1">
      <alignment vertical="center"/>
    </xf>
    <xf numFmtId="164" fontId="9" fillId="0" borderId="0" xfId="1" applyNumberFormat="1" applyFont="1" applyAlignment="1">
      <alignment horizontal="left" vertical="center"/>
    </xf>
    <xf numFmtId="164" fontId="10" fillId="5" borderId="0" xfId="1" applyNumberFormat="1" applyFont="1" applyFill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Alignment="1" applyProtection="1">
      <alignment horizontal="left" vertical="center"/>
    </xf>
    <xf numFmtId="164" fontId="9" fillId="3" borderId="0" xfId="1" applyNumberFormat="1" applyFont="1" applyFill="1" applyAlignment="1">
      <alignment horizontal="center" vertical="center" wrapText="1"/>
    </xf>
    <xf numFmtId="2" fontId="5" fillId="3" borderId="0" xfId="0" applyNumberFormat="1" applyFont="1" applyFill="1" applyBorder="1"/>
    <xf numFmtId="164" fontId="9" fillId="3" borderId="0" xfId="1" applyNumberFormat="1" applyFont="1" applyFill="1"/>
    <xf numFmtId="43" fontId="9" fillId="3" borderId="0" xfId="1" applyFont="1" applyFill="1"/>
    <xf numFmtId="0" fontId="9" fillId="3" borderId="0" xfId="0" applyFont="1" applyFill="1"/>
    <xf numFmtId="9" fontId="9" fillId="0" borderId="0" xfId="3" applyFont="1"/>
    <xf numFmtId="164" fontId="9" fillId="4" borderId="0" xfId="1" applyNumberFormat="1" applyFont="1" applyFill="1"/>
    <xf numFmtId="3" fontId="11" fillId="0" borderId="0" xfId="7" applyNumberFormat="1" applyFont="1" applyFill="1" applyBorder="1" applyAlignment="1">
      <alignment horizontal="right" indent="1"/>
    </xf>
    <xf numFmtId="10" fontId="10" fillId="4" borderId="0" xfId="3" applyNumberFormat="1" applyFont="1" applyFill="1" applyAlignment="1">
      <alignment horizontal="center" vertical="center" wrapText="1"/>
    </xf>
    <xf numFmtId="10" fontId="10" fillId="3" borderId="0" xfId="3" applyNumberFormat="1" applyFont="1" applyFill="1" applyAlignment="1">
      <alignment horizontal="center" vertical="center" wrapText="1"/>
    </xf>
    <xf numFmtId="43" fontId="0" fillId="0" borderId="0" xfId="1" applyFont="1" applyAlignment="1">
      <alignment horizontal="center"/>
    </xf>
    <xf numFmtId="4" fontId="5" fillId="0" borderId="0" xfId="0" applyNumberFormat="1" applyFont="1" applyFill="1" applyAlignment="1" applyProtection="1">
      <alignment horizontal="center" vertical="center"/>
    </xf>
    <xf numFmtId="0" fontId="0" fillId="4" borderId="0" xfId="0" applyFill="1"/>
    <xf numFmtId="0" fontId="0" fillId="4" borderId="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3" fontId="0" fillId="4" borderId="0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0" fontId="0" fillId="4" borderId="0" xfId="0" applyFill="1" applyAlignment="1">
      <alignment horizontal="center"/>
    </xf>
    <xf numFmtId="3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 vertical="center"/>
    </xf>
    <xf numFmtId="169" fontId="0" fillId="4" borderId="0" xfId="1" applyNumberFormat="1" applyFont="1" applyFill="1" applyBorder="1" applyAlignment="1">
      <alignment horizontal="center"/>
    </xf>
    <xf numFmtId="4" fontId="5" fillId="0" borderId="0" xfId="0" applyNumberFormat="1" applyFont="1" applyFill="1" applyAlignment="1" applyProtection="1">
      <alignment horizontal="center" vertical="center"/>
    </xf>
    <xf numFmtId="0" fontId="5" fillId="0" borderId="1" xfId="0" applyFont="1" applyFill="1" applyBorder="1" applyAlignment="1">
      <alignment horizontal="center"/>
    </xf>
    <xf numFmtId="4" fontId="5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4">
    <cellStyle name="ANCLAS,REZONES Y SUS PARTES,DE FUNDICION,DE HIERRO O DE ACERO" xfId="7"/>
    <cellStyle name="Comma_10R&amp;monet" xfId="8"/>
    <cellStyle name="Date" xfId="13"/>
    <cellStyle name="Millares" xfId="1" builtinId="3"/>
    <cellStyle name="Normal" xfId="0" builtinId="0"/>
    <cellStyle name="Normal 2" xfId="2"/>
    <cellStyle name="Normal 2 2" xfId="5"/>
    <cellStyle name="Normal 2 3" xfId="9"/>
    <cellStyle name="Normal 3" xfId="6"/>
    <cellStyle name="Normal 3 2" xfId="10"/>
    <cellStyle name="Normal 4" xfId="11"/>
    <cellStyle name="Normal 5" xfId="12"/>
    <cellStyle name="Normal_Pag. 1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F4" sqref="F4"/>
    </sheetView>
  </sheetViews>
  <sheetFormatPr baseColWidth="10" defaultRowHeight="15" x14ac:dyDescent="0.25"/>
  <cols>
    <col min="3" max="3" width="11.7109375" customWidth="1"/>
    <col min="6" max="6" width="11" style="8"/>
    <col min="7" max="7" width="9" customWidth="1"/>
    <col min="8" max="8" width="11.28515625" style="8" customWidth="1"/>
    <col min="9" max="9" width="26.140625" style="8" customWidth="1"/>
    <col min="10" max="10" width="23.85546875" customWidth="1"/>
  </cols>
  <sheetData>
    <row r="1" spans="1:10" ht="75" x14ac:dyDescent="0.25">
      <c r="B1" s="12" t="s">
        <v>5</v>
      </c>
      <c r="C1" s="19" t="s">
        <v>47</v>
      </c>
      <c r="D1" s="12" t="s">
        <v>2</v>
      </c>
      <c r="E1" s="12" t="s">
        <v>3</v>
      </c>
      <c r="F1" s="13" t="s">
        <v>16</v>
      </c>
    </row>
    <row r="3" spans="1:10" x14ac:dyDescent="0.25">
      <c r="A3" s="12" t="s">
        <v>0</v>
      </c>
      <c r="B3" s="17" t="s">
        <v>52</v>
      </c>
      <c r="C3" s="17" t="s">
        <v>48</v>
      </c>
      <c r="D3" s="17" t="s">
        <v>44</v>
      </c>
      <c r="E3" s="17" t="s">
        <v>45</v>
      </c>
      <c r="F3" s="50" t="s">
        <v>51</v>
      </c>
      <c r="G3" s="2"/>
      <c r="H3" s="8" t="str">
        <f>+B3</f>
        <v xml:space="preserve">Cemc </v>
      </c>
      <c r="I3" s="8" t="s">
        <v>5</v>
      </c>
      <c r="J3" s="1"/>
    </row>
    <row r="4" spans="1:10" x14ac:dyDescent="0.25">
      <c r="A4">
        <f>+'metodo monetario'!A4</f>
        <v>1990</v>
      </c>
      <c r="B4" s="3">
        <f>+'metodo monetario'!C4</f>
        <v>692.23589743589741</v>
      </c>
      <c r="C4" s="8">
        <f>+'metodo monetario'!H4</f>
        <v>40737.538252425016</v>
      </c>
      <c r="D4" s="7">
        <f>+'metodo monetario'!I4</f>
        <v>1.9927845968093463</v>
      </c>
      <c r="E4" s="7">
        <f>+'metodo monetario'!J4</f>
        <v>44.01</v>
      </c>
      <c r="F4" s="8">
        <f>+'metodo monetario'!L4</f>
        <v>4.0887677518861146E-2</v>
      </c>
      <c r="G4" s="8"/>
      <c r="H4" s="8" t="str">
        <f>+C3</f>
        <v>PIBc</v>
      </c>
      <c r="I4" s="8" t="s">
        <v>47</v>
      </c>
    </row>
    <row r="5" spans="1:10" x14ac:dyDescent="0.25">
      <c r="A5">
        <f>+'metodo monetario'!A5</f>
        <v>1991</v>
      </c>
      <c r="B5" s="3">
        <f>+'metodo monetario'!C5</f>
        <v>973.67435897435894</v>
      </c>
      <c r="C5" s="8">
        <f>+'metodo monetario'!H5</f>
        <v>44816.641912837164</v>
      </c>
      <c r="D5" s="7">
        <f>+'metodo monetario'!I5</f>
        <v>2.9689381349579334</v>
      </c>
      <c r="E5" s="7">
        <f>+'metodo monetario'!J5</f>
        <v>51.53</v>
      </c>
      <c r="F5" s="8">
        <f>+'metodo monetario'!L5</f>
        <v>5.107172591632729E-2</v>
      </c>
      <c r="G5" s="8"/>
      <c r="H5" s="8" t="str">
        <f>+D3</f>
        <v>IPC</v>
      </c>
      <c r="I5" s="8" t="s">
        <v>2</v>
      </c>
      <c r="J5" s="1"/>
    </row>
    <row r="6" spans="1:10" x14ac:dyDescent="0.25">
      <c r="A6">
        <f>+'metodo monetario'!A6</f>
        <v>1992</v>
      </c>
      <c r="B6" s="3">
        <f>+'metodo monetario'!C6</f>
        <v>1515.7794871794872</v>
      </c>
      <c r="C6" s="8">
        <f>+'metodo monetario'!H6</f>
        <v>47272.09546001142</v>
      </c>
      <c r="D6" s="7">
        <f>+'metodo monetario'!I6</f>
        <v>4.7569234250857324</v>
      </c>
      <c r="E6" s="7">
        <f>+'metodo monetario'!J6</f>
        <v>42.84</v>
      </c>
      <c r="F6" s="8">
        <f>+'metodo monetario'!L6</f>
        <v>4.8376597183850588E-2</v>
      </c>
      <c r="G6" s="8"/>
      <c r="H6" s="8" t="str">
        <f>+E3</f>
        <v>TAX</v>
      </c>
      <c r="I6" s="8" t="s">
        <v>3</v>
      </c>
      <c r="J6" s="1"/>
    </row>
    <row r="7" spans="1:10" x14ac:dyDescent="0.25">
      <c r="A7">
        <f>+'metodo monetario'!A7</f>
        <v>1993</v>
      </c>
      <c r="B7" s="3">
        <f>+'metodo monetario'!C7</f>
        <v>417.35682602267127</v>
      </c>
      <c r="C7" s="8">
        <f>+'metodo monetario'!H7</f>
        <v>48609.213809127235</v>
      </c>
      <c r="D7" s="7">
        <f>+'metodo monetario'!I7</f>
        <v>6.2296924685197164</v>
      </c>
      <c r="E7" s="7">
        <f>+'metodo monetario'!J7</f>
        <v>28.02</v>
      </c>
      <c r="F7" s="8">
        <f>+'metodo monetario'!L7</f>
        <v>5.2928674187162641E-2</v>
      </c>
      <c r="G7" s="8"/>
      <c r="H7" s="8" t="str">
        <f>+F3</f>
        <v>RPT</v>
      </c>
      <c r="I7" s="8" t="s">
        <v>16</v>
      </c>
      <c r="J7" s="1"/>
    </row>
    <row r="8" spans="1:10" x14ac:dyDescent="0.25">
      <c r="A8">
        <f>+'metodo monetario'!A8</f>
        <v>1994</v>
      </c>
      <c r="B8" s="3">
        <f>+'metodo monetario'!C8</f>
        <v>483.94035698737486</v>
      </c>
      <c r="C8" s="8">
        <f>+'metodo monetario'!H8</f>
        <v>57439.451691413342</v>
      </c>
      <c r="D8" s="7">
        <f>+'metodo monetario'!I8</f>
        <v>7.8109881973848827</v>
      </c>
      <c r="E8" s="7">
        <f>+'metodo monetario'!J8</f>
        <v>39.869999999999997</v>
      </c>
      <c r="F8" s="8">
        <f>+'metodo monetario'!L8</f>
        <v>5.593612179482519E-2</v>
      </c>
      <c r="G8" s="8"/>
      <c r="J8" s="1"/>
    </row>
    <row r="9" spans="1:10" x14ac:dyDescent="0.25">
      <c r="A9">
        <f>+'metodo monetario'!A9</f>
        <v>1995</v>
      </c>
      <c r="B9" s="3">
        <f>+'metodo monetario'!C9</f>
        <v>466.91170431211503</v>
      </c>
      <c r="C9" s="8">
        <f>+'metodo monetario'!H9</f>
        <v>60838.6425311528</v>
      </c>
      <c r="D9" s="7">
        <f>+'metodo monetario'!I9</f>
        <v>9.5898481205695187</v>
      </c>
      <c r="E9" s="7">
        <f>+'metodo monetario'!J9</f>
        <v>46.09</v>
      </c>
      <c r="F9" s="8">
        <f>+'metodo monetario'!L9</f>
        <v>5.7950912726875449E-2</v>
      </c>
      <c r="G9" s="8"/>
      <c r="J9" s="1"/>
    </row>
    <row r="10" spans="1:10" x14ac:dyDescent="0.25">
      <c r="A10">
        <f>+'metodo monetario'!A10</f>
        <v>1996</v>
      </c>
      <c r="B10" s="3">
        <f>+'metodo monetario'!C10</f>
        <v>512.54811138682112</v>
      </c>
      <c r="C10" s="8">
        <f>+'metodo monetario'!H10</f>
        <v>61716.651245956731</v>
      </c>
      <c r="D10" s="7">
        <f>+'metodo monetario'!I10</f>
        <v>12.046808510638296</v>
      </c>
      <c r="E10" s="7">
        <f>+'metodo monetario'!J10</f>
        <v>34.81</v>
      </c>
      <c r="F10" s="8">
        <f>+'metodo monetario'!L10</f>
        <v>5.3792013732173447E-2</v>
      </c>
      <c r="G10" s="8"/>
    </row>
    <row r="11" spans="1:10" x14ac:dyDescent="0.25">
      <c r="A11">
        <f>+'metodo monetario'!A11</f>
        <v>1997</v>
      </c>
      <c r="B11" s="3">
        <f>+'metodo monetario'!C11</f>
        <v>531.16831906264088</v>
      </c>
      <c r="C11" s="8">
        <f>+'metodo monetario'!H11</f>
        <v>67246.554431885408</v>
      </c>
      <c r="D11" s="7">
        <f>+'metodo monetario'!I11</f>
        <v>15.741702127659572</v>
      </c>
      <c r="E11" s="7">
        <f>+'metodo monetario'!J11</f>
        <v>33.51</v>
      </c>
      <c r="F11" s="8">
        <f>+'metodo monetario'!L11</f>
        <v>6.4228428250532571E-2</v>
      </c>
      <c r="G11" s="8"/>
    </row>
    <row r="12" spans="1:10" x14ac:dyDescent="0.25">
      <c r="A12">
        <f>+'metodo monetario'!A12</f>
        <v>1998</v>
      </c>
      <c r="B12" s="3">
        <f>+'metodo monetario'!C12</f>
        <v>531.6551142462813</v>
      </c>
      <c r="C12" s="8">
        <f>+'metodo monetario'!H12</f>
        <v>64435.545198597087</v>
      </c>
      <c r="D12" s="7">
        <f>+'metodo monetario'!I12</f>
        <v>22.573617021276593</v>
      </c>
      <c r="E12" s="7">
        <f>+'metodo monetario'!J12</f>
        <v>48.27</v>
      </c>
      <c r="F12" s="8">
        <f>+'metodo monetario'!L12</f>
        <v>6.9987363372860309E-2</v>
      </c>
      <c r="G12" s="8"/>
    </row>
    <row r="13" spans="1:10" x14ac:dyDescent="0.25">
      <c r="A13">
        <f>+'metodo monetario'!A13</f>
        <v>1999</v>
      </c>
      <c r="B13" s="3">
        <f>+'metodo monetario'!C13</f>
        <v>494.31065784437033</v>
      </c>
      <c r="C13" s="8">
        <f>+'metodo monetario'!H13</f>
        <v>42345.318334042728</v>
      </c>
      <c r="D13" s="7">
        <f>+'metodo monetario'!I13</f>
        <v>36.277872340425525</v>
      </c>
      <c r="E13" s="7">
        <f>+'metodo monetario'!J13</f>
        <v>45.91</v>
      </c>
      <c r="F13" s="8">
        <f>+'metodo monetario'!L13</f>
        <v>7.3344860720678168E-2</v>
      </c>
      <c r="G13" s="8"/>
    </row>
    <row r="14" spans="1:10" x14ac:dyDescent="0.25">
      <c r="A14">
        <f>+'metodo monetario'!A14</f>
        <v>2000</v>
      </c>
      <c r="B14" s="3">
        <f>+'metodo monetario'!C14</f>
        <v>1120</v>
      </c>
      <c r="C14" s="8">
        <f>+'metodo monetario'!H14</f>
        <v>34744.024963585471</v>
      </c>
      <c r="D14" s="7">
        <f>+'metodo monetario'!I14</f>
        <v>69.28936170212765</v>
      </c>
      <c r="E14" s="7">
        <f>+'metodo monetario'!J14</f>
        <v>8.7799999999999994</v>
      </c>
      <c r="F14" s="8">
        <f>+'metodo monetario'!L14</f>
        <v>8.3106783099866646E-2</v>
      </c>
      <c r="G14" s="8"/>
    </row>
    <row r="15" spans="1:10" x14ac:dyDescent="0.25">
      <c r="A15">
        <f>+'metodo monetario'!A15</f>
        <v>2001</v>
      </c>
      <c r="B15" s="3">
        <f>+'metodo monetario'!C15</f>
        <v>1511</v>
      </c>
      <c r="C15" s="8">
        <f>+'metodo monetario'!H15</f>
        <v>34890.154396616112</v>
      </c>
      <c r="D15" s="7">
        <f>+'metodo monetario'!I15</f>
        <v>84.837021276595735</v>
      </c>
      <c r="E15" s="7">
        <f>+'metodo monetario'!J15</f>
        <v>6.89</v>
      </c>
      <c r="F15" s="8">
        <f>+'metodo monetario'!L15</f>
        <v>0.10248760806011886</v>
      </c>
      <c r="G15" s="8"/>
    </row>
    <row r="16" spans="1:10" x14ac:dyDescent="0.25">
      <c r="A16">
        <f>+'metodo monetario'!A16</f>
        <v>2002</v>
      </c>
      <c r="B16" s="3">
        <f>+'metodo monetario'!C16</f>
        <v>1840</v>
      </c>
      <c r="C16" s="8">
        <f>+'metodo monetario'!H16</f>
        <v>35231.211645059288</v>
      </c>
      <c r="D16" s="7">
        <f>+'metodo monetario'!I16</f>
        <v>92.774170212765952</v>
      </c>
      <c r="E16" s="7">
        <f>+'metodo monetario'!J16</f>
        <v>6.61</v>
      </c>
      <c r="F16" s="8">
        <f>+'metodo monetario'!L16</f>
        <v>0.10180060944458719</v>
      </c>
      <c r="G16" s="8"/>
    </row>
    <row r="17" spans="1:7" x14ac:dyDescent="0.25">
      <c r="A17">
        <f>+'metodo monetario'!A17</f>
        <v>2003</v>
      </c>
      <c r="B17" s="3">
        <f>+'metodo monetario'!C17</f>
        <v>2121</v>
      </c>
      <c r="C17" s="8">
        <f>+'metodo monetario'!H17</f>
        <v>37081.030395375274</v>
      </c>
      <c r="D17" s="7">
        <f>+'metodo monetario'!I17</f>
        <v>98.405446808510618</v>
      </c>
      <c r="E17" s="7">
        <f>+'metodo monetario'!J17</f>
        <v>6.22</v>
      </c>
      <c r="F17" s="8">
        <f>+'metodo monetario'!L17</f>
        <v>9.7539970113025495E-2</v>
      </c>
      <c r="G17" s="8"/>
    </row>
    <row r="18" spans="1:7" x14ac:dyDescent="0.25">
      <c r="A18">
        <f>+'metodo monetario'!A18</f>
        <v>2004</v>
      </c>
      <c r="B18" s="3">
        <f>+'metodo monetario'!C18</f>
        <v>2255</v>
      </c>
      <c r="C18" s="8">
        <f>+'metodo monetario'!H18</f>
        <v>39605.560918713294</v>
      </c>
      <c r="D18" s="7">
        <f>+'metodo monetario'!I18</f>
        <v>100.32</v>
      </c>
      <c r="E18" s="7">
        <f>+'metodo monetario'!J18</f>
        <v>5.03</v>
      </c>
      <c r="F18" s="8">
        <f>+'metodo monetario'!L18</f>
        <v>9.8243695469303782E-2</v>
      </c>
      <c r="G18" s="8"/>
    </row>
    <row r="19" spans="1:7" x14ac:dyDescent="0.25">
      <c r="A19">
        <f>+'metodo monetario'!A19</f>
        <v>2005</v>
      </c>
      <c r="B19" s="3">
        <f>+'metodo monetario'!C19</f>
        <v>2689</v>
      </c>
      <c r="C19" s="8">
        <f>+'metodo monetario'!H19</f>
        <v>44081.876570829299</v>
      </c>
      <c r="D19" s="7">
        <f>+'metodo monetario'!I19</f>
        <v>103.46</v>
      </c>
      <c r="E19" s="7">
        <f>+'metodo monetario'!J19</f>
        <v>5.45</v>
      </c>
      <c r="F19" s="8">
        <f>+'metodo monetario'!L19</f>
        <v>0.10319443054119556</v>
      </c>
    </row>
    <row r="20" spans="1:7" x14ac:dyDescent="0.25">
      <c r="A20">
        <f>+'metodo monetario'!A20</f>
        <v>2006</v>
      </c>
      <c r="B20" s="3">
        <f>+'metodo monetario'!C20</f>
        <v>3030</v>
      </c>
      <c r="C20" s="8">
        <f>+'metodo monetario'!H20</f>
        <v>48192.064706800003</v>
      </c>
      <c r="D20" s="7">
        <f>+'metodo monetario'!I20</f>
        <v>106.43</v>
      </c>
      <c r="E20" s="7">
        <f>+'metodo monetario'!J20</f>
        <v>5.34</v>
      </c>
      <c r="F20" s="8">
        <f>+'metodo monetario'!L20</f>
        <v>0.10582381144762795</v>
      </c>
    </row>
    <row r="21" spans="1:7" x14ac:dyDescent="0.25">
      <c r="A21">
        <f>+'metodo monetario'!A21</f>
        <v>2007</v>
      </c>
      <c r="B21" s="3">
        <f>+'metodo monetario'!C21</f>
        <v>3279</v>
      </c>
      <c r="C21" s="8">
        <f>+'metodo monetario'!H21</f>
        <v>51007.777000000002</v>
      </c>
      <c r="D21" s="7">
        <f>+'metodo monetario'!I21</f>
        <v>109.97</v>
      </c>
      <c r="E21" s="7">
        <f>+'metodo monetario'!J21</f>
        <v>5.64</v>
      </c>
      <c r="F21" s="8">
        <f>+'metodo monetario'!L21</f>
        <v>0.10910641643059776</v>
      </c>
    </row>
    <row r="22" spans="1:7" x14ac:dyDescent="0.25">
      <c r="A22">
        <f>+'metodo monetario'!A22</f>
        <v>2008</v>
      </c>
      <c r="B22" s="3">
        <f>+'metodo monetario'!C22</f>
        <v>4098.3</v>
      </c>
      <c r="C22" s="8">
        <f>+'metodo monetario'!H22</f>
        <v>56296.267432321576</v>
      </c>
      <c r="D22" s="7">
        <f>+'metodo monetario'!I22</f>
        <v>119.68</v>
      </c>
      <c r="E22" s="7">
        <f>+'metodo monetario'!J22</f>
        <v>5.09</v>
      </c>
      <c r="F22" s="8">
        <f>+'metodo monetario'!L22</f>
        <v>0.11202905356875764</v>
      </c>
    </row>
    <row r="23" spans="1:7" x14ac:dyDescent="0.25">
      <c r="A23">
        <f>+'metodo monetario'!A23</f>
        <v>2009</v>
      </c>
      <c r="B23" s="3">
        <f>+'metodo monetario'!C23</f>
        <v>4230.1000000000004</v>
      </c>
      <c r="C23" s="8">
        <f>+'metodo monetario'!H23</f>
        <v>54191.602841976433</v>
      </c>
      <c r="D23" s="7">
        <f>+'metodo monetario'!I23</f>
        <v>124.8370941649011</v>
      </c>
      <c r="E23" s="7">
        <f>+'metodo monetario'!J23</f>
        <v>5.24</v>
      </c>
      <c r="F23" s="8">
        <f>+'metodo monetario'!L23</f>
        <v>0.12081690584506199</v>
      </c>
      <c r="G23" s="3"/>
    </row>
    <row r="24" spans="1:7" x14ac:dyDescent="0.25">
      <c r="A24">
        <f>+'metodo monetario'!A24</f>
        <v>2010</v>
      </c>
      <c r="B24" s="3">
        <f>+'metodo monetario'!C24</f>
        <v>4545.3999999999996</v>
      </c>
      <c r="C24" s="8">
        <f>+'metodo monetario'!H24</f>
        <v>57885.169122828367</v>
      </c>
      <c r="D24" s="7">
        <f>+'metodo monetario'!I24</f>
        <v>128.99171644463479</v>
      </c>
      <c r="E24" s="7">
        <f>+'metodo monetario'!J24</f>
        <v>4.28</v>
      </c>
      <c r="F24" s="8">
        <f>+'metodo monetario'!L24</f>
        <v>0.12461241800301529</v>
      </c>
      <c r="G24" s="3"/>
    </row>
    <row r="25" spans="1:7" x14ac:dyDescent="0.25">
      <c r="A25">
        <f>+'metodo monetario'!A25</f>
        <v>2011</v>
      </c>
      <c r="B25" s="3">
        <f>+'metodo monetario'!C25</f>
        <v>5290.9794160000001</v>
      </c>
      <c r="C25" s="8">
        <f>+'metodo monetario'!H25</f>
        <v>61672.130646575431</v>
      </c>
      <c r="D25" s="7">
        <f>+'metodo monetario'!I25</f>
        <v>135.9693714909977</v>
      </c>
      <c r="E25" s="7">
        <f>+'metodo monetario'!J25</f>
        <v>4.53</v>
      </c>
      <c r="F25" s="8">
        <f>+'metodo monetario'!L25</f>
        <v>0.12317595092058781</v>
      </c>
      <c r="G25" s="3"/>
    </row>
    <row r="26" spans="1:7" x14ac:dyDescent="0.25">
      <c r="A26">
        <f>+'metodo monetario'!A26</f>
        <v>2012</v>
      </c>
      <c r="B26" s="3">
        <f>+'metodo monetario'!C26</f>
        <v>6326.7377990000005</v>
      </c>
      <c r="C26" s="8">
        <f>+'metodo monetario'!H26</f>
        <v>64734.583255882477</v>
      </c>
      <c r="D26" s="7">
        <f>+'metodo monetario'!I26</f>
        <v>141.631013217229</v>
      </c>
      <c r="E26" s="7">
        <f>+'metodo monetario'!J26</f>
        <v>4.53</v>
      </c>
      <c r="F26" s="8">
        <f>+'metodo monetario'!L26</f>
        <v>0.13937688883026791</v>
      </c>
      <c r="G26" s="3"/>
    </row>
    <row r="27" spans="1:7" x14ac:dyDescent="0.25">
      <c r="A27">
        <f>+'metodo monetario'!A27</f>
        <v>2013</v>
      </c>
      <c r="B27" s="3">
        <f>+'metodo monetario'!C27</f>
        <v>7367.0561909999979</v>
      </c>
      <c r="C27" s="8">
        <f>+'metodo monetario'!H27</f>
        <v>67208.692565693607</v>
      </c>
      <c r="D27" s="7">
        <f>+'metodo monetario'!I27</f>
        <v>145.45553496850539</v>
      </c>
      <c r="E27" s="7">
        <f>+'metodo monetario'!J27</f>
        <v>4.53</v>
      </c>
      <c r="F27" s="8">
        <f>+'metodo monetario'!L27</f>
        <v>0.14420876225553322</v>
      </c>
      <c r="G27" s="8"/>
    </row>
    <row r="28" spans="1:7" x14ac:dyDescent="0.25">
      <c r="A28">
        <f>+'metodo monetario'!A28</f>
        <v>2014</v>
      </c>
      <c r="B28" s="3">
        <f>+'metodo monetario'!C28</f>
        <v>9539.8967329999978</v>
      </c>
      <c r="C28" s="8">
        <f>+'metodo monetario'!H28</f>
        <v>67939.462434926376</v>
      </c>
      <c r="D28" s="7">
        <f>+'metodo monetario'!I28</f>
        <v>150.78990902032729</v>
      </c>
      <c r="E28" s="7">
        <f>+'metodo monetario'!J28</f>
        <v>5.18</v>
      </c>
      <c r="F28" s="8">
        <f>+'metodo monetario'!L28</f>
        <v>0.14328533645763189</v>
      </c>
      <c r="G28" s="8"/>
    </row>
    <row r="29" spans="1:7" x14ac:dyDescent="0.25">
      <c r="G29" s="8"/>
    </row>
    <row r="30" spans="1:7" x14ac:dyDescent="0.25">
      <c r="G30" s="8"/>
    </row>
    <row r="31" spans="1:7" x14ac:dyDescent="0.25">
      <c r="G31" s="8"/>
    </row>
    <row r="32" spans="1:7" x14ac:dyDescent="0.25">
      <c r="G32" s="8"/>
    </row>
    <row r="33" spans="7:7" x14ac:dyDescent="0.25">
      <c r="G33" s="8"/>
    </row>
    <row r="34" spans="7:7" x14ac:dyDescent="0.25">
      <c r="G34" s="8"/>
    </row>
    <row r="35" spans="7:7" x14ac:dyDescent="0.25">
      <c r="G35" s="8"/>
    </row>
    <row r="36" spans="7:7" x14ac:dyDescent="0.25">
      <c r="G36" s="3"/>
    </row>
    <row r="37" spans="7:7" x14ac:dyDescent="0.25">
      <c r="G37" s="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tabSelected="1" workbookViewId="0">
      <selection activeCell="H17" sqref="H17"/>
    </sheetView>
  </sheetViews>
  <sheetFormatPr baseColWidth="10" defaultRowHeight="15" x14ac:dyDescent="0.25"/>
  <cols>
    <col min="1" max="1" width="11.42578125" style="52"/>
    <col min="2" max="2" width="23.42578125" style="52" customWidth="1"/>
    <col min="3" max="3" width="11.42578125" style="52"/>
    <col min="4" max="4" width="21.5703125" style="52" bestFit="1" customWidth="1"/>
    <col min="5" max="16384" width="11.42578125" style="52"/>
  </cols>
  <sheetData>
    <row r="2" spans="2:8" x14ac:dyDescent="0.25">
      <c r="B2" s="52" t="s">
        <v>80</v>
      </c>
    </row>
    <row r="3" spans="2:8" x14ac:dyDescent="0.25">
      <c r="B3" s="52" t="s">
        <v>54</v>
      </c>
      <c r="H3" s="52" t="s">
        <v>76</v>
      </c>
    </row>
    <row r="4" spans="2:8" x14ac:dyDescent="0.25">
      <c r="B4" s="52" t="s">
        <v>84</v>
      </c>
      <c r="H4" s="52" t="s">
        <v>77</v>
      </c>
    </row>
    <row r="5" spans="2:8" x14ac:dyDescent="0.25">
      <c r="B5" s="52" t="s">
        <v>85</v>
      </c>
      <c r="H5" s="52" t="s">
        <v>105</v>
      </c>
    </row>
    <row r="6" spans="2:8" x14ac:dyDescent="0.25">
      <c r="B6" s="52" t="s">
        <v>86</v>
      </c>
    </row>
    <row r="7" spans="2:8" ht="15.75" thickBot="1" x14ac:dyDescent="0.3">
      <c r="H7" s="52" t="s">
        <v>78</v>
      </c>
    </row>
    <row r="8" spans="2:8" ht="16.5" thickTop="1" thickBot="1" x14ac:dyDescent="0.3">
      <c r="B8" s="53" t="s">
        <v>55</v>
      </c>
      <c r="C8" s="53" t="s">
        <v>56</v>
      </c>
      <c r="D8" s="53" t="s">
        <v>57</v>
      </c>
      <c r="E8" s="53" t="s">
        <v>58</v>
      </c>
      <c r="F8" s="53" t="s">
        <v>59</v>
      </c>
      <c r="H8" s="52" t="s">
        <v>77</v>
      </c>
    </row>
    <row r="9" spans="2:8" ht="15.75" thickTop="1" x14ac:dyDescent="0.25">
      <c r="B9" s="54" t="s">
        <v>60</v>
      </c>
      <c r="C9" s="61">
        <v>-13.9894</v>
      </c>
      <c r="D9" s="55">
        <v>3068862</v>
      </c>
      <c r="E9" s="55">
        <v>-4558499</v>
      </c>
      <c r="F9" s="54" t="s">
        <v>87</v>
      </c>
      <c r="H9" s="52" t="s">
        <v>106</v>
      </c>
    </row>
    <row r="10" spans="2:8" x14ac:dyDescent="0.25">
      <c r="B10" s="54" t="s">
        <v>88</v>
      </c>
      <c r="C10" s="55">
        <v>2376674</v>
      </c>
      <c r="D10" s="54" t="s">
        <v>89</v>
      </c>
      <c r="E10" s="55">
        <v>8776386</v>
      </c>
      <c r="F10" s="54" t="s">
        <v>61</v>
      </c>
    </row>
    <row r="11" spans="2:8" x14ac:dyDescent="0.25">
      <c r="B11" s="54" t="s">
        <v>81</v>
      </c>
      <c r="C11" s="54" t="s">
        <v>90</v>
      </c>
      <c r="D11" s="54" t="s">
        <v>91</v>
      </c>
      <c r="E11" s="55">
        <v>3282872</v>
      </c>
      <c r="F11" s="54" t="s">
        <v>92</v>
      </c>
      <c r="H11" s="52" t="s">
        <v>79</v>
      </c>
    </row>
    <row r="12" spans="2:8" x14ac:dyDescent="0.25">
      <c r="B12" s="54" t="s">
        <v>82</v>
      </c>
      <c r="C12" s="54" t="s">
        <v>93</v>
      </c>
      <c r="D12" s="54" t="s">
        <v>94</v>
      </c>
      <c r="E12" s="55">
        <v>-6249989</v>
      </c>
      <c r="F12" s="54" t="s">
        <v>61</v>
      </c>
      <c r="H12" s="52" t="s">
        <v>77</v>
      </c>
    </row>
    <row r="13" spans="2:8" ht="15.75" thickBot="1" x14ac:dyDescent="0.3">
      <c r="B13" s="56" t="s">
        <v>83</v>
      </c>
      <c r="C13" s="56" t="s">
        <v>95</v>
      </c>
      <c r="D13" s="56" t="s">
        <v>96</v>
      </c>
      <c r="E13" s="57">
        <v>-9581247</v>
      </c>
      <c r="F13" s="56" t="s">
        <v>61</v>
      </c>
      <c r="H13" s="52" t="s">
        <v>107</v>
      </c>
    </row>
    <row r="14" spans="2:8" ht="15.75" thickTop="1" x14ac:dyDescent="0.25">
      <c r="C14" s="58"/>
      <c r="E14" s="58"/>
      <c r="F14" s="58"/>
    </row>
    <row r="15" spans="2:8" x14ac:dyDescent="0.25">
      <c r="B15" s="52" t="s">
        <v>62</v>
      </c>
      <c r="C15" s="58" t="s">
        <v>97</v>
      </c>
      <c r="D15" s="52" t="s">
        <v>63</v>
      </c>
      <c r="E15" s="58"/>
      <c r="F15" s="59">
        <v>7082427</v>
      </c>
      <c r="H15" s="52" t="s">
        <v>108</v>
      </c>
    </row>
    <row r="16" spans="2:8" x14ac:dyDescent="0.25">
      <c r="B16" s="52" t="s">
        <v>64</v>
      </c>
      <c r="C16" s="58" t="s">
        <v>98</v>
      </c>
      <c r="D16" s="52" t="s">
        <v>65</v>
      </c>
      <c r="E16" s="58"/>
      <c r="F16" s="58" t="s">
        <v>99</v>
      </c>
    </row>
    <row r="17" spans="2:6" x14ac:dyDescent="0.25">
      <c r="B17" s="52" t="s">
        <v>66</v>
      </c>
      <c r="C17" s="58" t="s">
        <v>100</v>
      </c>
      <c r="D17" s="52" t="s">
        <v>67</v>
      </c>
      <c r="E17" s="58"/>
      <c r="F17" s="58" t="s">
        <v>101</v>
      </c>
    </row>
    <row r="18" spans="2:6" x14ac:dyDescent="0.25">
      <c r="B18" s="52" t="s">
        <v>68</v>
      </c>
      <c r="C18" s="58" t="s">
        <v>102</v>
      </c>
      <c r="D18" s="52" t="s">
        <v>69</v>
      </c>
      <c r="E18" s="58"/>
      <c r="F18" s="58" t="s">
        <v>103</v>
      </c>
    </row>
    <row r="19" spans="2:6" x14ac:dyDescent="0.25">
      <c r="B19" s="52" t="s">
        <v>70</v>
      </c>
      <c r="C19" s="59">
        <v>1545849</v>
      </c>
      <c r="D19" s="52" t="s">
        <v>71</v>
      </c>
      <c r="E19" s="58"/>
      <c r="F19" s="58" t="s">
        <v>104</v>
      </c>
    </row>
    <row r="20" spans="2:6" x14ac:dyDescent="0.25">
      <c r="B20" s="52" t="s">
        <v>72</v>
      </c>
      <c r="C20" s="59">
        <v>2906110</v>
      </c>
      <c r="D20" s="52" t="s">
        <v>73</v>
      </c>
      <c r="E20" s="58"/>
      <c r="F20" s="59">
        <v>1265980</v>
      </c>
    </row>
    <row r="21" spans="2:6" x14ac:dyDescent="0.25">
      <c r="B21" s="52" t="s">
        <v>74</v>
      </c>
      <c r="C21" s="58" t="s">
        <v>75</v>
      </c>
      <c r="E21" s="58"/>
      <c r="F21" s="58"/>
    </row>
    <row r="22" spans="2:6" x14ac:dyDescent="0.25">
      <c r="C22" s="6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baseColWidth="10" defaultColWidth="11" defaultRowHeight="12.75" x14ac:dyDescent="0.2"/>
  <cols>
    <col min="1" max="2" width="11" style="30"/>
    <col min="3" max="3" width="12.140625" style="23" bestFit="1" customWidth="1"/>
    <col min="4" max="5" width="11" style="23"/>
    <col min="6" max="6" width="17.42578125" style="35" customWidth="1"/>
    <col min="7" max="7" width="24.85546875" style="23" customWidth="1"/>
    <col min="8" max="8" width="13.85546875" style="23" customWidth="1"/>
    <col min="9" max="10" width="11" style="23"/>
    <col min="11" max="11" width="15.5703125" style="23" bestFit="1" customWidth="1"/>
    <col min="12" max="12" width="11" style="23"/>
    <col min="13" max="13" width="10" style="23" customWidth="1"/>
    <col min="14" max="14" width="7" style="23" customWidth="1"/>
    <col min="15" max="15" width="7.85546875" style="23" customWidth="1"/>
    <col min="16" max="16" width="23.85546875" style="23" customWidth="1"/>
    <col min="17" max="16384" width="11" style="23"/>
  </cols>
  <sheetData>
    <row r="2" spans="1:17" ht="15" x14ac:dyDescent="0.25">
      <c r="C2" s="20" t="s">
        <v>53</v>
      </c>
      <c r="G2" s="20" t="s">
        <v>50</v>
      </c>
      <c r="I2" s="23" t="s">
        <v>44</v>
      </c>
      <c r="J2" s="23" t="s">
        <v>45</v>
      </c>
      <c r="L2" s="23" t="s">
        <v>46</v>
      </c>
      <c r="N2" s="32"/>
      <c r="O2" s="32">
        <v>100</v>
      </c>
    </row>
    <row r="3" spans="1:17" ht="38.25" x14ac:dyDescent="0.2">
      <c r="A3" s="40" t="s">
        <v>0</v>
      </c>
      <c r="B3" s="40" t="s">
        <v>49</v>
      </c>
      <c r="C3" s="24" t="s">
        <v>5</v>
      </c>
      <c r="D3" s="25" t="s">
        <v>22</v>
      </c>
      <c r="E3" s="12" t="s">
        <v>30</v>
      </c>
      <c r="F3" s="36" t="s">
        <v>41</v>
      </c>
      <c r="G3" s="26" t="s">
        <v>42</v>
      </c>
      <c r="H3" s="24" t="s">
        <v>15</v>
      </c>
      <c r="I3" s="24" t="s">
        <v>2</v>
      </c>
      <c r="J3" s="24" t="s">
        <v>3</v>
      </c>
      <c r="K3" s="25" t="s">
        <v>43</v>
      </c>
      <c r="L3" s="24" t="s">
        <v>16</v>
      </c>
      <c r="M3" s="25"/>
      <c r="N3" s="32"/>
      <c r="O3" s="32"/>
    </row>
    <row r="4" spans="1:17" s="28" customFormat="1" x14ac:dyDescent="0.2">
      <c r="A4" s="46">
        <v>1990</v>
      </c>
      <c r="B4" s="46">
        <v>390</v>
      </c>
      <c r="C4" s="30">
        <v>692.23589743589741</v>
      </c>
      <c r="D4" s="30">
        <v>3824.5011928083236</v>
      </c>
      <c r="E4" s="30">
        <v>1491.4025573627725</v>
      </c>
      <c r="F4" s="30">
        <v>15231.973</v>
      </c>
      <c r="G4" s="31">
        <v>598.4</v>
      </c>
      <c r="H4" s="46">
        <f>(F4/M4)*100</f>
        <v>40737.538252425016</v>
      </c>
      <c r="I4" s="21">
        <v>1.9927845968093463</v>
      </c>
      <c r="J4" s="21">
        <v>44.01</v>
      </c>
      <c r="K4" s="33">
        <v>622.79999999999995</v>
      </c>
      <c r="L4" s="48">
        <f>+K4/F4</f>
        <v>4.0887677518861146E-2</v>
      </c>
      <c r="M4" s="32">
        <f>+M5/(1+O4)</f>
        <v>37.390509229146346</v>
      </c>
      <c r="N4" s="32">
        <v>1.33</v>
      </c>
      <c r="O4" s="32">
        <f>+N4/$O$2</f>
        <v>1.3300000000000001E-2</v>
      </c>
      <c r="P4" s="29"/>
    </row>
    <row r="5" spans="1:17" s="28" customFormat="1" x14ac:dyDescent="0.2">
      <c r="A5" s="46">
        <v>1991</v>
      </c>
      <c r="B5" s="46">
        <v>390</v>
      </c>
      <c r="C5" s="30">
        <v>973.67435897435894</v>
      </c>
      <c r="D5" s="30">
        <v>6046.8857310545764</v>
      </c>
      <c r="E5" s="30">
        <v>1623.9895569743333</v>
      </c>
      <c r="F5" s="30">
        <v>16980.041000000001</v>
      </c>
      <c r="G5" s="31">
        <v>806.5</v>
      </c>
      <c r="H5" s="46">
        <f>(F5/M5)*100</f>
        <v>44816.641912837164</v>
      </c>
      <c r="I5" s="21">
        <v>2.9689381349579334</v>
      </c>
      <c r="J5" s="21">
        <v>51.53</v>
      </c>
      <c r="K5" s="33">
        <v>867.2</v>
      </c>
      <c r="L5" s="48">
        <f>+K5/F5</f>
        <v>5.107172591632729E-2</v>
      </c>
      <c r="M5" s="32">
        <f t="shared" ref="M5:M19" si="0">+M6/(1+O5)</f>
        <v>37.887803001893992</v>
      </c>
      <c r="N5" s="32">
        <f>+I5-I4</f>
        <v>0.97615353814858707</v>
      </c>
      <c r="O5" s="32">
        <f>+N5/$O$2</f>
        <v>9.7615353814858707E-3</v>
      </c>
      <c r="P5" s="29"/>
    </row>
    <row r="6" spans="1:17" s="28" customFormat="1" x14ac:dyDescent="0.2">
      <c r="A6" s="46">
        <v>1992</v>
      </c>
      <c r="B6" s="46">
        <v>390</v>
      </c>
      <c r="C6" s="30">
        <v>1515.7794871794872</v>
      </c>
      <c r="D6" s="30">
        <v>9487.3469223119337</v>
      </c>
      <c r="E6" s="30">
        <v>1690.1546674855033</v>
      </c>
      <c r="F6" s="30">
        <v>18085.190999999999</v>
      </c>
      <c r="G6" s="31">
        <v>888.2</v>
      </c>
      <c r="H6" s="46">
        <f t="shared" ref="H6:H20" si="1">(F6/M6)*100</f>
        <v>47272.09546001142</v>
      </c>
      <c r="I6" s="21">
        <v>4.7569234250857324</v>
      </c>
      <c r="J6" s="21">
        <v>42.84</v>
      </c>
      <c r="K6" s="33">
        <v>874.9</v>
      </c>
      <c r="L6" s="48">
        <f t="shared" ref="L6:L28" si="2">+K6/F6</f>
        <v>4.8376597183850588E-2</v>
      </c>
      <c r="M6" s="32">
        <f t="shared" si="0"/>
        <v>38.257646131423748</v>
      </c>
      <c r="N6" s="32">
        <f t="shared" ref="N6:N13" si="3">+I6-I5</f>
        <v>1.7879852901277991</v>
      </c>
      <c r="O6" s="32">
        <f t="shared" ref="O6:O12" si="4">+N6/$O$2</f>
        <v>1.7879852901277991E-2</v>
      </c>
      <c r="P6" s="29"/>
    </row>
    <row r="7" spans="1:17" s="28" customFormat="1" x14ac:dyDescent="0.2">
      <c r="A7" s="46">
        <v>1993</v>
      </c>
      <c r="B7" s="46">
        <v>2029</v>
      </c>
      <c r="C7" s="30">
        <v>417.35682602267127</v>
      </c>
      <c r="D7" s="30">
        <v>2786.9408939152017</v>
      </c>
      <c r="E7" s="30">
        <v>1729.3737086967035</v>
      </c>
      <c r="F7" s="30">
        <v>18929.248</v>
      </c>
      <c r="G7" s="31">
        <v>1011.9</v>
      </c>
      <c r="H7" s="46">
        <f>(F7/M7)*100</f>
        <v>48609.213809127235</v>
      </c>
      <c r="I7" s="21">
        <v>6.2296924685197164</v>
      </c>
      <c r="J7" s="21">
        <v>28.02</v>
      </c>
      <c r="K7" s="33">
        <v>1001.9</v>
      </c>
      <c r="L7" s="48">
        <f t="shared" si="2"/>
        <v>5.2928674187162641E-2</v>
      </c>
      <c r="M7" s="32">
        <f t="shared" si="0"/>
        <v>38.941687216602752</v>
      </c>
      <c r="N7" s="32">
        <f t="shared" si="3"/>
        <v>1.472769043433984</v>
      </c>
      <c r="O7" s="32">
        <f t="shared" si="4"/>
        <v>1.472769043433984E-2</v>
      </c>
      <c r="P7" s="29"/>
    </row>
    <row r="8" spans="1:17" s="28" customFormat="1" x14ac:dyDescent="0.2">
      <c r="A8" s="46">
        <v>1994</v>
      </c>
      <c r="B8" s="46">
        <v>2297</v>
      </c>
      <c r="C8" s="30">
        <v>483.94035698737486</v>
      </c>
      <c r="D8" s="30">
        <v>3859.2191610029649</v>
      </c>
      <c r="E8" s="30">
        <v>2028.1982774462547</v>
      </c>
      <c r="F8" s="30">
        <v>22697.319</v>
      </c>
      <c r="G8" s="31">
        <v>1227.9000000000001</v>
      </c>
      <c r="H8" s="46">
        <f t="shared" si="1"/>
        <v>57439.451691413342</v>
      </c>
      <c r="I8" s="21">
        <v>7.8109881973848827</v>
      </c>
      <c r="J8" s="21">
        <v>39.869999999999997</v>
      </c>
      <c r="K8" s="33">
        <v>1269.5999999999999</v>
      </c>
      <c r="L8" s="48">
        <f t="shared" si="2"/>
        <v>5.593612179482519E-2</v>
      </c>
      <c r="M8" s="32">
        <f t="shared" si="0"/>
        <v>39.515208330919769</v>
      </c>
      <c r="N8" s="32">
        <f t="shared" si="3"/>
        <v>1.5812957288651663</v>
      </c>
      <c r="O8" s="32">
        <f t="shared" si="4"/>
        <v>1.5812957288651664E-2</v>
      </c>
      <c r="P8" s="29"/>
    </row>
    <row r="9" spans="1:17" s="28" customFormat="1" x14ac:dyDescent="0.2">
      <c r="A9" s="46">
        <v>1995</v>
      </c>
      <c r="B9" s="46">
        <v>2922</v>
      </c>
      <c r="C9" s="30">
        <v>466.91170431211503</v>
      </c>
      <c r="D9" s="30">
        <v>4303.3626534201658</v>
      </c>
      <c r="E9" s="30">
        <v>2135.6341186161526</v>
      </c>
      <c r="F9" s="30">
        <v>24420.668000000001</v>
      </c>
      <c r="G9" s="31">
        <v>1425.7</v>
      </c>
      <c r="H9" s="46">
        <f t="shared" si="1"/>
        <v>60838.6425311528</v>
      </c>
      <c r="I9" s="21">
        <v>9.5898481205695187</v>
      </c>
      <c r="J9" s="21">
        <v>46.09</v>
      </c>
      <c r="K9" s="33">
        <v>1415.2</v>
      </c>
      <c r="L9" s="48">
        <f t="shared" si="2"/>
        <v>5.7950912726875449E-2</v>
      </c>
      <c r="M9" s="32">
        <f t="shared" si="0"/>
        <v>40.140060632508771</v>
      </c>
      <c r="N9" s="32">
        <f t="shared" si="3"/>
        <v>1.778859923184636</v>
      </c>
      <c r="O9" s="32">
        <f t="shared" si="4"/>
        <v>1.778859923184636E-2</v>
      </c>
      <c r="P9" s="29"/>
    </row>
    <row r="10" spans="1:17" s="28" customFormat="1" x14ac:dyDescent="0.2">
      <c r="A10" s="46">
        <v>1996</v>
      </c>
      <c r="B10" s="46">
        <v>3627</v>
      </c>
      <c r="C10" s="30">
        <v>512.54811138682112</v>
      </c>
      <c r="D10" s="30">
        <v>4985.6656827144434</v>
      </c>
      <c r="E10" s="30">
        <v>2159.1506294869591</v>
      </c>
      <c r="F10" s="30">
        <v>25213.78</v>
      </c>
      <c r="G10" s="31">
        <v>1481.9</v>
      </c>
      <c r="H10" s="46">
        <f t="shared" si="1"/>
        <v>61716.651245956731</v>
      </c>
      <c r="I10" s="21">
        <v>12.046808510638296</v>
      </c>
      <c r="J10" s="21">
        <v>34.81</v>
      </c>
      <c r="K10" s="33">
        <v>1356.3000000000002</v>
      </c>
      <c r="L10" s="48">
        <f t="shared" si="2"/>
        <v>5.3792013732173447E-2</v>
      </c>
      <c r="M10" s="32">
        <f t="shared" si="0"/>
        <v>40.854096084242478</v>
      </c>
      <c r="N10" s="32">
        <f t="shared" si="3"/>
        <v>2.4569603900687778</v>
      </c>
      <c r="O10" s="32">
        <f t="shared" si="4"/>
        <v>2.4569603900687777E-2</v>
      </c>
      <c r="P10" s="29"/>
    </row>
    <row r="11" spans="1:17" s="28" customFormat="1" x14ac:dyDescent="0.2">
      <c r="A11" s="46">
        <v>1997</v>
      </c>
      <c r="B11" s="46">
        <v>4438</v>
      </c>
      <c r="C11" s="30">
        <v>531.16831906264088</v>
      </c>
      <c r="D11" s="30">
        <v>5503.4819738620999</v>
      </c>
      <c r="E11" s="30">
        <v>2361.5995204116512</v>
      </c>
      <c r="F11" s="30">
        <v>28147.972000000002</v>
      </c>
      <c r="G11" s="31">
        <v>1542.2</v>
      </c>
      <c r="H11" s="46">
        <f t="shared" si="1"/>
        <v>67246.554431885408</v>
      </c>
      <c r="I11" s="21">
        <v>15.741702127659572</v>
      </c>
      <c r="J11" s="21">
        <v>33.51</v>
      </c>
      <c r="K11" s="33">
        <v>1807.8999999999999</v>
      </c>
      <c r="L11" s="48">
        <f t="shared" si="2"/>
        <v>6.4228428250532571E-2</v>
      </c>
      <c r="M11" s="32">
        <f t="shared" si="0"/>
        <v>41.857865042752955</v>
      </c>
      <c r="N11" s="32">
        <f t="shared" si="3"/>
        <v>3.6948936170212754</v>
      </c>
      <c r="O11" s="32">
        <f t="shared" si="4"/>
        <v>3.6948936170212755E-2</v>
      </c>
      <c r="P11" s="29"/>
    </row>
    <row r="12" spans="1:17" s="28" customFormat="1" x14ac:dyDescent="0.2">
      <c r="A12" s="46">
        <v>1998</v>
      </c>
      <c r="B12" s="46">
        <v>6521</v>
      </c>
      <c r="C12" s="30">
        <v>531.6551142462813</v>
      </c>
      <c r="D12" s="30">
        <v>5346.121760466187</v>
      </c>
      <c r="E12" s="30">
        <v>2300.407505304368</v>
      </c>
      <c r="F12" s="30">
        <v>27967.905999999999</v>
      </c>
      <c r="G12" s="31">
        <v>1690.5</v>
      </c>
      <c r="H12" s="46">
        <f>(F12/M12)*100</f>
        <v>64435.545198597087</v>
      </c>
      <c r="I12" s="21">
        <v>22.573617021276593</v>
      </c>
      <c r="J12" s="21">
        <v>48.27</v>
      </c>
      <c r="K12" s="33">
        <v>1957.4</v>
      </c>
      <c r="L12" s="48">
        <f t="shared" si="2"/>
        <v>6.9987363372860309E-2</v>
      </c>
      <c r="M12" s="32">
        <f t="shared" si="0"/>
        <v>43.404468626439012</v>
      </c>
      <c r="N12" s="32">
        <f t="shared" si="3"/>
        <v>6.8319148936170215</v>
      </c>
      <c r="O12" s="32">
        <f t="shared" si="4"/>
        <v>6.8319148936170221E-2</v>
      </c>
      <c r="P12" s="29"/>
    </row>
    <row r="13" spans="1:17" s="28" customFormat="1" x14ac:dyDescent="0.2">
      <c r="A13" s="46">
        <v>1999</v>
      </c>
      <c r="B13" s="46">
        <v>18287</v>
      </c>
      <c r="C13" s="30">
        <v>494.31065784437033</v>
      </c>
      <c r="D13" s="30">
        <v>3447.3032755509375</v>
      </c>
      <c r="E13" s="30">
        <v>1584.463443464972</v>
      </c>
      <c r="F13" s="30">
        <v>19635.45</v>
      </c>
      <c r="G13" s="31">
        <v>990.74576963317475</v>
      </c>
      <c r="H13" s="46">
        <f t="shared" si="1"/>
        <v>42345.318334042728</v>
      </c>
      <c r="I13" s="21">
        <v>36.277872340425525</v>
      </c>
      <c r="J13" s="21">
        <v>45.91</v>
      </c>
      <c r="K13" s="33">
        <v>1440.1593454378401</v>
      </c>
      <c r="L13" s="48">
        <f t="shared" si="2"/>
        <v>7.3344860720678168E-2</v>
      </c>
      <c r="M13" s="32">
        <f t="shared" si="0"/>
        <v>46.369824983024031</v>
      </c>
      <c r="N13" s="32">
        <f t="shared" si="3"/>
        <v>13.704255319148931</v>
      </c>
      <c r="O13" s="32">
        <f>+N13/$O$2</f>
        <v>0.13704255319148931</v>
      </c>
      <c r="P13" s="27" t="s">
        <v>13</v>
      </c>
      <c r="Q13" s="23" t="s">
        <v>14</v>
      </c>
    </row>
    <row r="14" spans="1:17" x14ac:dyDescent="0.2">
      <c r="A14" s="30">
        <v>2000</v>
      </c>
      <c r="B14" s="30">
        <v>25000</v>
      </c>
      <c r="C14" s="30">
        <v>1120</v>
      </c>
      <c r="D14" s="30">
        <v>4874.7020000000002</v>
      </c>
      <c r="E14" s="30">
        <v>1451.2907755099</v>
      </c>
      <c r="F14" s="30">
        <v>18318.600999999999</v>
      </c>
      <c r="G14" s="31">
        <v>761</v>
      </c>
      <c r="H14" s="46">
        <f>(F14/M14)*100</f>
        <v>34744.024963585471</v>
      </c>
      <c r="I14" s="21">
        <v>69.28936170212765</v>
      </c>
      <c r="J14" s="21">
        <v>8.7799999999999994</v>
      </c>
      <c r="K14" s="33">
        <v>1522.4</v>
      </c>
      <c r="L14" s="48">
        <f t="shared" si="2"/>
        <v>8.3106783099866646E-2</v>
      </c>
      <c r="M14" s="32">
        <f>+M15/(1+O14)</f>
        <v>52.724464189740154</v>
      </c>
      <c r="N14" s="32">
        <f>+I14-I13</f>
        <v>33.011489361702125</v>
      </c>
      <c r="O14" s="32">
        <f>+N14/$O$2</f>
        <v>0.33011489361702123</v>
      </c>
      <c r="P14" s="23" t="s">
        <v>11</v>
      </c>
      <c r="Q14" s="23" t="s">
        <v>12</v>
      </c>
    </row>
    <row r="15" spans="1:17" x14ac:dyDescent="0.2">
      <c r="A15" s="30">
        <v>2001</v>
      </c>
      <c r="B15" s="30">
        <v>25000</v>
      </c>
      <c r="C15" s="30">
        <v>1511</v>
      </c>
      <c r="D15" s="30">
        <v>6157.1419050000004</v>
      </c>
      <c r="E15" s="30">
        <v>1903.741867598327</v>
      </c>
      <c r="F15" s="30">
        <v>24468.324000000001</v>
      </c>
      <c r="G15" s="31">
        <v>1356.4</v>
      </c>
      <c r="H15" s="46">
        <f t="shared" si="1"/>
        <v>34890.154396616112</v>
      </c>
      <c r="I15" s="21">
        <v>84.837021276595735</v>
      </c>
      <c r="J15" s="21">
        <v>6.89</v>
      </c>
      <c r="K15" s="33">
        <v>2507.6999999999998</v>
      </c>
      <c r="L15" s="48">
        <f t="shared" si="2"/>
        <v>0.10248760806011886</v>
      </c>
      <c r="M15" s="32">
        <f t="shared" si="0"/>
        <v>70.129595076750675</v>
      </c>
      <c r="N15" s="32">
        <f t="shared" ref="N15:N28" si="5">+I15-I14</f>
        <v>15.547659574468085</v>
      </c>
      <c r="O15" s="32">
        <f>+N15/$O$2</f>
        <v>0.15547659574468084</v>
      </c>
      <c r="P15" s="27" t="s">
        <v>5</v>
      </c>
      <c r="Q15" s="23" t="s">
        <v>6</v>
      </c>
    </row>
    <row r="16" spans="1:17" x14ac:dyDescent="0.2">
      <c r="A16" s="30">
        <v>2002</v>
      </c>
      <c r="B16" s="30">
        <v>25000</v>
      </c>
      <c r="C16" s="30">
        <v>1840</v>
      </c>
      <c r="D16" s="30">
        <v>7452.6585899999991</v>
      </c>
      <c r="E16" s="30">
        <v>2183.9674646436642</v>
      </c>
      <c r="F16" s="30">
        <v>28548.945</v>
      </c>
      <c r="G16" s="31">
        <v>1991</v>
      </c>
      <c r="H16" s="46">
        <f t="shared" si="1"/>
        <v>35231.211645059288</v>
      </c>
      <c r="I16" s="21">
        <v>92.774170212765952</v>
      </c>
      <c r="J16" s="21">
        <v>6.61</v>
      </c>
      <c r="K16" s="33">
        <v>2906.3</v>
      </c>
      <c r="L16" s="48">
        <f t="shared" si="2"/>
        <v>0.10180060944458719</v>
      </c>
      <c r="M16" s="32">
        <f t="shared" si="0"/>
        <v>81.033105780236795</v>
      </c>
      <c r="N16" s="32">
        <f t="shared" si="5"/>
        <v>7.9371489361702174</v>
      </c>
      <c r="O16" s="32">
        <f t="shared" ref="O16:O35" si="6">+N16/$O$2</f>
        <v>7.9371489361702172E-2</v>
      </c>
      <c r="P16" s="27" t="s">
        <v>1</v>
      </c>
      <c r="Q16" s="23" t="s">
        <v>7</v>
      </c>
    </row>
    <row r="17" spans="1:17" x14ac:dyDescent="0.2">
      <c r="A17" s="30">
        <v>2003</v>
      </c>
      <c r="B17" s="30">
        <v>25000</v>
      </c>
      <c r="C17" s="30">
        <v>2121</v>
      </c>
      <c r="D17" s="30">
        <v>7176.6169660000005</v>
      </c>
      <c r="E17" s="30">
        <v>2440.4691638574523</v>
      </c>
      <c r="F17" s="30">
        <v>32432.858</v>
      </c>
      <c r="G17" s="31">
        <v>2287.6999999999998</v>
      </c>
      <c r="H17" s="46">
        <f t="shared" si="1"/>
        <v>37081.030395375274</v>
      </c>
      <c r="I17" s="21">
        <v>98.405446808510618</v>
      </c>
      <c r="J17" s="21">
        <v>6.22</v>
      </c>
      <c r="K17" s="33">
        <v>3163.5</v>
      </c>
      <c r="L17" s="48">
        <f t="shared" si="2"/>
        <v>9.7539970113025495E-2</v>
      </c>
      <c r="M17" s="32">
        <f t="shared" si="0"/>
        <v>87.464824073618544</v>
      </c>
      <c r="N17" s="32">
        <f t="shared" si="5"/>
        <v>5.6312765957446658</v>
      </c>
      <c r="O17" s="32">
        <f t="shared" si="6"/>
        <v>5.6312765957446657E-2</v>
      </c>
      <c r="P17" s="27" t="s">
        <v>2</v>
      </c>
      <c r="Q17" s="23" t="s">
        <v>8</v>
      </c>
    </row>
    <row r="18" spans="1:17" x14ac:dyDescent="0.2">
      <c r="A18" s="30">
        <v>2004</v>
      </c>
      <c r="B18" s="30">
        <v>25000</v>
      </c>
      <c r="C18" s="30">
        <v>2255</v>
      </c>
      <c r="D18" s="30">
        <v>8678.5466419999993</v>
      </c>
      <c r="E18" s="30">
        <v>2708.5582929825323</v>
      </c>
      <c r="F18" s="30">
        <v>36591.661</v>
      </c>
      <c r="G18" s="31">
        <v>2585.9</v>
      </c>
      <c r="H18" s="46">
        <f t="shared" si="1"/>
        <v>39605.560918713294</v>
      </c>
      <c r="I18" s="21">
        <v>100.32</v>
      </c>
      <c r="J18" s="21">
        <v>5.03</v>
      </c>
      <c r="K18" s="33">
        <v>3594.9</v>
      </c>
      <c r="L18" s="48">
        <f t="shared" si="2"/>
        <v>9.8243695469303782E-2</v>
      </c>
      <c r="M18" s="32">
        <f t="shared" si="0"/>
        <v>92.390210241185471</v>
      </c>
      <c r="N18" s="32">
        <f t="shared" si="5"/>
        <v>1.9145531914893752</v>
      </c>
      <c r="O18" s="32">
        <f t="shared" si="6"/>
        <v>1.9145531914893751E-2</v>
      </c>
      <c r="P18" s="27" t="s">
        <v>3</v>
      </c>
      <c r="Q18" s="23" t="s">
        <v>9</v>
      </c>
    </row>
    <row r="19" spans="1:17" x14ac:dyDescent="0.2">
      <c r="A19" s="30">
        <v>2005</v>
      </c>
      <c r="B19" s="30">
        <v>25000</v>
      </c>
      <c r="C19" s="30">
        <v>2689</v>
      </c>
      <c r="D19" s="30">
        <v>10451.39927</v>
      </c>
      <c r="E19" s="30">
        <v>3021.9427673300311</v>
      </c>
      <c r="F19" s="30">
        <v>41507.084999999999</v>
      </c>
      <c r="G19" s="31">
        <v>2905.9</v>
      </c>
      <c r="H19" s="46">
        <f>(F19/M19)*100</f>
        <v>44081.876570829299</v>
      </c>
      <c r="I19" s="21">
        <v>103.46</v>
      </c>
      <c r="J19" s="21">
        <v>5.45</v>
      </c>
      <c r="K19" s="33">
        <v>4283.3</v>
      </c>
      <c r="L19" s="48">
        <f t="shared" si="2"/>
        <v>0.10319443054119556</v>
      </c>
      <c r="M19" s="32">
        <f t="shared" si="0"/>
        <v>94.159069959981821</v>
      </c>
      <c r="N19" s="32">
        <f t="shared" si="5"/>
        <v>3.1400000000000006</v>
      </c>
      <c r="O19" s="32">
        <f t="shared" si="6"/>
        <v>3.1400000000000004E-2</v>
      </c>
      <c r="P19" s="27" t="s">
        <v>4</v>
      </c>
      <c r="Q19" s="23" t="s">
        <v>10</v>
      </c>
    </row>
    <row r="20" spans="1:17" x14ac:dyDescent="0.2">
      <c r="A20" s="30">
        <v>2006</v>
      </c>
      <c r="B20" s="30">
        <v>25000</v>
      </c>
      <c r="C20" s="30">
        <v>3030</v>
      </c>
      <c r="D20" s="30">
        <v>12083.544940999996</v>
      </c>
      <c r="E20" s="30">
        <v>3350.7841423190566</v>
      </c>
      <c r="F20" s="30">
        <v>46802.044000000002</v>
      </c>
      <c r="G20" s="32">
        <v>3161.8861635399999</v>
      </c>
      <c r="H20" s="46">
        <f t="shared" si="1"/>
        <v>48192.064706800003</v>
      </c>
      <c r="I20" s="21">
        <v>106.43</v>
      </c>
      <c r="J20" s="21">
        <v>5.34</v>
      </c>
      <c r="K20" s="30">
        <v>4952.7706796195871</v>
      </c>
      <c r="L20" s="48">
        <f t="shared" si="2"/>
        <v>0.10582381144762795</v>
      </c>
      <c r="M20" s="32">
        <f>+M21/(1+O20)</f>
        <v>97.115664756725252</v>
      </c>
      <c r="N20" s="32">
        <f t="shared" si="5"/>
        <v>2.9700000000000131</v>
      </c>
      <c r="O20" s="32">
        <f t="shared" si="6"/>
        <v>2.9700000000000129E-2</v>
      </c>
    </row>
    <row r="21" spans="1:17" s="44" customFormat="1" x14ac:dyDescent="0.2">
      <c r="A21" s="42">
        <v>2007</v>
      </c>
      <c r="B21" s="42">
        <v>25000</v>
      </c>
      <c r="C21" s="42">
        <v>3279</v>
      </c>
      <c r="D21" s="42">
        <v>14013.273230999999</v>
      </c>
      <c r="E21" s="30">
        <v>3590.7115134941951</v>
      </c>
      <c r="F21" s="42">
        <v>51007.777000000002</v>
      </c>
      <c r="G21" s="43">
        <v>3692.5746591889397</v>
      </c>
      <c r="H21" s="42">
        <f>(F21/M21)*100</f>
        <v>51007.777000000002</v>
      </c>
      <c r="I21" s="41">
        <v>109.97</v>
      </c>
      <c r="J21" s="41">
        <v>5.64</v>
      </c>
      <c r="K21" s="42">
        <v>5565.2757585610671</v>
      </c>
      <c r="L21" s="49">
        <f t="shared" si="2"/>
        <v>0.10910641643059776</v>
      </c>
      <c r="M21" s="43">
        <v>100</v>
      </c>
      <c r="N21" s="43">
        <f t="shared" si="5"/>
        <v>3.539999999999992</v>
      </c>
      <c r="O21" s="43">
        <f t="shared" si="6"/>
        <v>3.5399999999999918E-2</v>
      </c>
    </row>
    <row r="22" spans="1:17" x14ac:dyDescent="0.2">
      <c r="A22" s="30">
        <v>2008</v>
      </c>
      <c r="B22" s="30">
        <v>25000</v>
      </c>
      <c r="C22" s="30">
        <v>4098.3</v>
      </c>
      <c r="D22" s="30">
        <v>17177.261216999999</v>
      </c>
      <c r="E22" s="30">
        <v>4274.9408206207263</v>
      </c>
      <c r="F22" s="35">
        <v>61762.635000000009</v>
      </c>
      <c r="G22" s="32">
        <v>4869.6673797260128</v>
      </c>
      <c r="H22" s="46">
        <f t="shared" ref="H22:H28" si="7">(F22/M22)*100</f>
        <v>56296.267432321576</v>
      </c>
      <c r="I22" s="21">
        <v>119.68</v>
      </c>
      <c r="J22" s="21">
        <v>5.09</v>
      </c>
      <c r="K22" s="30">
        <v>6919.2095449626268</v>
      </c>
      <c r="L22" s="48">
        <f t="shared" si="2"/>
        <v>0.11202905356875764</v>
      </c>
      <c r="M22" s="32">
        <f>+M21*(1+O22)</f>
        <v>109.71000000000002</v>
      </c>
      <c r="N22" s="32">
        <f t="shared" si="5"/>
        <v>9.710000000000008</v>
      </c>
      <c r="O22" s="32">
        <f t="shared" si="6"/>
        <v>9.7100000000000075E-2</v>
      </c>
    </row>
    <row r="23" spans="1:17" x14ac:dyDescent="0.2">
      <c r="A23" s="30">
        <v>2009</v>
      </c>
      <c r="B23" s="30">
        <v>25000</v>
      </c>
      <c r="C23" s="30">
        <v>4230.1000000000004</v>
      </c>
      <c r="D23" s="30">
        <v>18588.458914999996</v>
      </c>
      <c r="E23" s="30">
        <v>4255.5555631186053</v>
      </c>
      <c r="F23" s="35">
        <v>62519.686000000002</v>
      </c>
      <c r="G23" s="32">
        <v>5929.2217446582781</v>
      </c>
      <c r="H23" s="46">
        <f t="shared" si="7"/>
        <v>54191.602841976433</v>
      </c>
      <c r="I23" s="21">
        <v>124.8370941649011</v>
      </c>
      <c r="J23" s="21">
        <v>5.24</v>
      </c>
      <c r="K23" s="30">
        <v>7553.435016924841</v>
      </c>
      <c r="L23" s="48">
        <f t="shared" si="2"/>
        <v>0.12081690584506199</v>
      </c>
      <c r="M23" s="32">
        <f t="shared" ref="M23:M28" si="8">+M22*(1+O23)</f>
        <v>115.367848008313</v>
      </c>
      <c r="N23" s="32">
        <f t="shared" si="5"/>
        <v>5.1570941649010962</v>
      </c>
      <c r="O23" s="32">
        <f t="shared" si="6"/>
        <v>5.1570941649010965E-2</v>
      </c>
    </row>
    <row r="24" spans="1:17" x14ac:dyDescent="0.2">
      <c r="A24" s="30">
        <v>2010</v>
      </c>
      <c r="B24" s="30">
        <v>25000</v>
      </c>
      <c r="C24" s="30">
        <v>4545.3999999999996</v>
      </c>
      <c r="D24" s="30">
        <v>22189.366858000001</v>
      </c>
      <c r="E24" s="30">
        <v>4657.301737457994</v>
      </c>
      <c r="F24" s="35">
        <v>69555.366999999998</v>
      </c>
      <c r="G24" s="32">
        <v>6785.8910485599999</v>
      </c>
      <c r="H24" s="46">
        <f t="shared" si="7"/>
        <v>57885.169122828367</v>
      </c>
      <c r="I24" s="21">
        <v>128.99171644463479</v>
      </c>
      <c r="J24" s="21">
        <v>4.28</v>
      </c>
      <c r="K24" s="30">
        <v>8667.4624669571349</v>
      </c>
      <c r="L24" s="48">
        <f t="shared" si="2"/>
        <v>0.12461241800301529</v>
      </c>
      <c r="M24" s="32">
        <f t="shared" si="8"/>
        <v>120.16094632531568</v>
      </c>
      <c r="N24" s="32">
        <f t="shared" si="5"/>
        <v>4.1546222797336867</v>
      </c>
      <c r="O24" s="32">
        <f t="shared" si="6"/>
        <v>4.1546222797336864E-2</v>
      </c>
    </row>
    <row r="25" spans="1:17" x14ac:dyDescent="0.2">
      <c r="A25" s="30">
        <v>2011</v>
      </c>
      <c r="B25" s="30">
        <v>25000</v>
      </c>
      <c r="C25" s="30">
        <v>5290.9794160000001</v>
      </c>
      <c r="D25" s="30">
        <v>26550.187290000002</v>
      </c>
      <c r="E25" s="30">
        <v>5223.3775749014312</v>
      </c>
      <c r="F25" s="35">
        <v>79276.664000000004</v>
      </c>
      <c r="G25" s="32">
        <v>7264.6396525324226</v>
      </c>
      <c r="H25" s="46">
        <f t="shared" si="7"/>
        <v>61672.130646575431</v>
      </c>
      <c r="I25" s="21">
        <v>135.9693714909977</v>
      </c>
      <c r="J25" s="21">
        <v>4.53</v>
      </c>
      <c r="K25" s="30">
        <v>9764.9784740119303</v>
      </c>
      <c r="L25" s="48">
        <f t="shared" si="2"/>
        <v>0.12317595092058781</v>
      </c>
      <c r="M25" s="32">
        <f t="shared" si="8"/>
        <v>128.54536266034151</v>
      </c>
      <c r="N25" s="32">
        <f t="shared" si="5"/>
        <v>6.9776550463629121</v>
      </c>
      <c r="O25" s="32">
        <f t="shared" si="6"/>
        <v>6.9776550463629128E-2</v>
      </c>
    </row>
    <row r="26" spans="1:17" x14ac:dyDescent="0.2">
      <c r="A26" s="30">
        <v>2012</v>
      </c>
      <c r="B26" s="30">
        <v>25000</v>
      </c>
      <c r="C26" s="30">
        <v>6326.7377990000005</v>
      </c>
      <c r="D26" s="30">
        <v>30905.504745999999</v>
      </c>
      <c r="E26" s="30">
        <v>5702.1682878937718</v>
      </c>
      <c r="F26" s="35">
        <v>87924.543999999994</v>
      </c>
      <c r="G26" s="32">
        <v>8345.4897983366864</v>
      </c>
      <c r="H26" s="46">
        <f t="shared" si="7"/>
        <v>64734.583255882477</v>
      </c>
      <c r="I26" s="21">
        <v>141.631013217229</v>
      </c>
      <c r="J26" s="23">
        <v>4.53</v>
      </c>
      <c r="K26" s="30">
        <v>12254.64939454</v>
      </c>
      <c r="L26" s="48">
        <f t="shared" si="2"/>
        <v>0.13937688883026791</v>
      </c>
      <c r="M26" s="32">
        <f t="shared" si="8"/>
        <v>135.82314054985474</v>
      </c>
      <c r="N26" s="32">
        <f t="shared" si="5"/>
        <v>5.661641726231295</v>
      </c>
      <c r="O26" s="32">
        <f t="shared" si="6"/>
        <v>5.6616417262312951E-2</v>
      </c>
    </row>
    <row r="27" spans="1:17" x14ac:dyDescent="0.2">
      <c r="A27" s="30">
        <v>2013</v>
      </c>
      <c r="B27" s="30">
        <v>25000</v>
      </c>
      <c r="C27" s="30">
        <v>7367.0561909999979</v>
      </c>
      <c r="D27" s="30">
        <v>35051.136195999999</v>
      </c>
      <c r="E27" s="30">
        <v>6051.6111293868607</v>
      </c>
      <c r="F27" s="35">
        <v>94776.17</v>
      </c>
      <c r="G27" s="32">
        <v>8896.4260489500011</v>
      </c>
      <c r="H27" s="46">
        <f t="shared" si="7"/>
        <v>67208.692565693607</v>
      </c>
      <c r="I27" s="21">
        <v>145.45553496850539</v>
      </c>
      <c r="J27" s="23">
        <v>4.53</v>
      </c>
      <c r="K27" s="30">
        <v>13667.55416702</v>
      </c>
      <c r="L27" s="48">
        <f t="shared" si="2"/>
        <v>0.14420876225553322</v>
      </c>
      <c r="M27" s="32">
        <f t="shared" si="8"/>
        <v>141.01772610345063</v>
      </c>
      <c r="N27" s="32">
        <f t="shared" si="5"/>
        <v>3.8245217512763929</v>
      </c>
      <c r="O27" s="32">
        <f t="shared" si="6"/>
        <v>3.8245217512763927E-2</v>
      </c>
    </row>
    <row r="28" spans="1:17" x14ac:dyDescent="0.2">
      <c r="A28" s="30">
        <v>2014</v>
      </c>
      <c r="B28" s="30">
        <v>25000</v>
      </c>
      <c r="C28" s="30">
        <v>9539.8967329999978</v>
      </c>
      <c r="D28" s="30">
        <v>38372.438391000003</v>
      </c>
      <c r="E28" s="30">
        <v>6345.8407250594801</v>
      </c>
      <c r="F28" s="35">
        <v>100917.372</v>
      </c>
      <c r="G28" s="32">
        <v>9478.3398585400209</v>
      </c>
      <c r="H28" s="46">
        <f t="shared" si="7"/>
        <v>67939.462434926376</v>
      </c>
      <c r="I28" s="21">
        <v>150.78990902032729</v>
      </c>
      <c r="J28" s="21">
        <v>5.18</v>
      </c>
      <c r="K28" s="30">
        <v>14459.97960144</v>
      </c>
      <c r="L28" s="48">
        <f t="shared" si="2"/>
        <v>0.14328533645763189</v>
      </c>
      <c r="M28" s="32">
        <f t="shared" si="8"/>
        <v>148.54013909318235</v>
      </c>
      <c r="N28" s="32">
        <f t="shared" si="5"/>
        <v>5.3343740518218965</v>
      </c>
      <c r="O28" s="32">
        <f t="shared" si="6"/>
        <v>5.3343740518218968E-2</v>
      </c>
    </row>
    <row r="29" spans="1:17" x14ac:dyDescent="0.2">
      <c r="C29" s="4" t="s">
        <v>17</v>
      </c>
      <c r="D29" s="4"/>
      <c r="E29" s="4"/>
      <c r="F29" s="37"/>
      <c r="G29" s="4"/>
      <c r="H29" s="23" t="s">
        <v>20</v>
      </c>
      <c r="I29" s="23" t="s">
        <v>36</v>
      </c>
      <c r="J29" s="5" t="s">
        <v>21</v>
      </c>
      <c r="K29" s="23" t="s">
        <v>23</v>
      </c>
      <c r="O29" s="32">
        <f t="shared" si="6"/>
        <v>0</v>
      </c>
    </row>
    <row r="30" spans="1:17" x14ac:dyDescent="0.2">
      <c r="C30" s="5" t="s">
        <v>18</v>
      </c>
      <c r="D30" s="5"/>
      <c r="E30" s="5"/>
      <c r="F30" s="38"/>
      <c r="G30" s="5"/>
      <c r="O30" s="32">
        <f t="shared" si="6"/>
        <v>0</v>
      </c>
    </row>
    <row r="31" spans="1:17" x14ac:dyDescent="0.2">
      <c r="L31" s="34"/>
      <c r="O31" s="32">
        <f t="shared" si="6"/>
        <v>0</v>
      </c>
    </row>
    <row r="32" spans="1:17" x14ac:dyDescent="0.2">
      <c r="C32" s="62" t="s">
        <v>37</v>
      </c>
      <c r="D32" s="62"/>
      <c r="E32" s="51"/>
      <c r="F32" s="39"/>
      <c r="G32" s="22"/>
      <c r="H32" s="63" t="s">
        <v>38</v>
      </c>
      <c r="I32" s="63"/>
      <c r="J32" s="64" t="s">
        <v>39</v>
      </c>
      <c r="K32" s="32"/>
      <c r="O32" s="32">
        <f t="shared" si="6"/>
        <v>0</v>
      </c>
    </row>
    <row r="33" spans="3:15" x14ac:dyDescent="0.2">
      <c r="C33" s="62"/>
      <c r="D33" s="62"/>
      <c r="E33" s="51"/>
      <c r="F33" s="39"/>
      <c r="G33" s="22"/>
      <c r="H33" s="65" t="s">
        <v>2</v>
      </c>
      <c r="I33" s="65"/>
      <c r="J33" s="64"/>
      <c r="K33" s="32"/>
      <c r="M33" s="30"/>
      <c r="N33" s="30"/>
      <c r="O33" s="32">
        <f t="shared" si="6"/>
        <v>0</v>
      </c>
    </row>
    <row r="34" spans="3:15" x14ac:dyDescent="0.2">
      <c r="K34" s="32"/>
      <c r="M34" s="30"/>
      <c r="N34" s="30"/>
      <c r="O34" s="32">
        <f t="shared" si="6"/>
        <v>0</v>
      </c>
    </row>
    <row r="35" spans="3:15" x14ac:dyDescent="0.2">
      <c r="G35" s="23">
        <v>1000</v>
      </c>
      <c r="K35" s="32"/>
      <c r="M35" s="30"/>
      <c r="N35" s="30"/>
      <c r="O35" s="32">
        <f t="shared" si="6"/>
        <v>0</v>
      </c>
    </row>
    <row r="36" spans="3:15" ht="15" x14ac:dyDescent="0.25">
      <c r="F36" s="47">
        <v>15231973</v>
      </c>
      <c r="G36" s="32">
        <f>+F36/$G$35</f>
        <v>15231.973</v>
      </c>
      <c r="K36" s="32"/>
      <c r="M36" s="30"/>
      <c r="N36" s="45">
        <v>0.11</v>
      </c>
      <c r="O36" s="32">
        <f t="shared" ref="O36" si="9">+O37/(1+N36)</f>
        <v>80.437580437580422</v>
      </c>
    </row>
    <row r="37" spans="3:15" ht="15" x14ac:dyDescent="0.25">
      <c r="F37" s="47">
        <v>16980041</v>
      </c>
      <c r="G37" s="32">
        <f t="shared" ref="G37:G53" si="10">+F37/$G$35</f>
        <v>16980.041000000001</v>
      </c>
      <c r="K37" s="32"/>
      <c r="M37" s="32"/>
      <c r="N37" s="45">
        <v>0.12</v>
      </c>
      <c r="O37" s="32">
        <f>+O38/(1+N37)</f>
        <v>89.285714285714278</v>
      </c>
    </row>
    <row r="38" spans="3:15" ht="15" x14ac:dyDescent="0.25">
      <c r="F38" s="47">
        <v>18085191</v>
      </c>
      <c r="G38" s="32">
        <f t="shared" si="10"/>
        <v>18085.190999999999</v>
      </c>
      <c r="K38" s="32"/>
      <c r="M38" s="32"/>
      <c r="N38" s="45">
        <v>0.06</v>
      </c>
      <c r="O38" s="32">
        <v>100</v>
      </c>
    </row>
    <row r="39" spans="3:15" ht="15" x14ac:dyDescent="0.25">
      <c r="F39" s="47">
        <v>18929248</v>
      </c>
      <c r="G39" s="32">
        <f t="shared" si="10"/>
        <v>18929.248</v>
      </c>
      <c r="K39" s="32"/>
      <c r="M39" s="32"/>
      <c r="N39" s="45">
        <v>0.06</v>
      </c>
      <c r="O39" s="32">
        <f>+O38*(1+N39)</f>
        <v>106</v>
      </c>
    </row>
    <row r="40" spans="3:15" ht="15" x14ac:dyDescent="0.25">
      <c r="F40" s="47">
        <v>22697319</v>
      </c>
      <c r="G40" s="32">
        <f t="shared" si="10"/>
        <v>22697.319</v>
      </c>
      <c r="K40" s="32"/>
      <c r="M40" s="32"/>
      <c r="N40" s="45">
        <v>0.04</v>
      </c>
      <c r="O40" s="32">
        <f>+O39*(1+N40)</f>
        <v>110.24000000000001</v>
      </c>
    </row>
    <row r="41" spans="3:15" ht="15" x14ac:dyDescent="0.25">
      <c r="F41" s="47">
        <v>24420668</v>
      </c>
      <c r="G41" s="32">
        <f t="shared" si="10"/>
        <v>24420.668000000001</v>
      </c>
      <c r="K41" s="32"/>
      <c r="M41" s="32"/>
      <c r="N41" s="45"/>
      <c r="O41" s="32"/>
    </row>
    <row r="42" spans="3:15" ht="15" x14ac:dyDescent="0.25">
      <c r="F42" s="47">
        <v>25213780</v>
      </c>
      <c r="G42" s="32">
        <f t="shared" si="10"/>
        <v>25213.78</v>
      </c>
      <c r="K42" s="32"/>
      <c r="M42" s="32"/>
      <c r="N42" s="45"/>
      <c r="O42" s="32"/>
    </row>
    <row r="43" spans="3:15" ht="15" x14ac:dyDescent="0.25">
      <c r="F43" s="47">
        <v>28147972</v>
      </c>
      <c r="G43" s="32">
        <f t="shared" si="10"/>
        <v>28147.972000000002</v>
      </c>
      <c r="K43" s="32"/>
      <c r="M43" s="32"/>
      <c r="N43" s="45"/>
      <c r="O43" s="32"/>
    </row>
    <row r="44" spans="3:15" ht="15" x14ac:dyDescent="0.25">
      <c r="F44" s="47">
        <v>27967906</v>
      </c>
      <c r="G44" s="32">
        <f t="shared" si="10"/>
        <v>27967.905999999999</v>
      </c>
      <c r="K44" s="32"/>
      <c r="M44" s="32"/>
      <c r="N44" s="45"/>
      <c r="O44" s="32"/>
    </row>
    <row r="45" spans="3:15" ht="15" x14ac:dyDescent="0.25">
      <c r="F45" s="47">
        <v>19635450</v>
      </c>
      <c r="G45" s="32">
        <f t="shared" si="10"/>
        <v>19635.45</v>
      </c>
      <c r="K45" s="32"/>
      <c r="M45" s="32"/>
      <c r="N45" s="32"/>
      <c r="O45" s="32"/>
    </row>
    <row r="46" spans="3:15" ht="15" x14ac:dyDescent="0.25">
      <c r="F46" s="47">
        <v>18318601</v>
      </c>
      <c r="G46" s="32">
        <f t="shared" si="10"/>
        <v>18318.600999999999</v>
      </c>
      <c r="K46" s="32"/>
      <c r="M46" s="30"/>
      <c r="N46" s="30"/>
      <c r="O46" s="30"/>
    </row>
    <row r="47" spans="3:15" ht="15" x14ac:dyDescent="0.25">
      <c r="F47" s="47">
        <v>24468324</v>
      </c>
      <c r="G47" s="32">
        <f t="shared" si="10"/>
        <v>24468.324000000001</v>
      </c>
      <c r="K47" s="32"/>
      <c r="M47" s="30"/>
      <c r="N47" s="30"/>
      <c r="O47" s="30"/>
    </row>
    <row r="48" spans="3:15" ht="15" x14ac:dyDescent="0.25">
      <c r="F48" s="47">
        <v>28548945</v>
      </c>
      <c r="G48" s="32">
        <f t="shared" si="10"/>
        <v>28548.945</v>
      </c>
      <c r="K48" s="32"/>
    </row>
    <row r="49" spans="6:11" ht="15" x14ac:dyDescent="0.25">
      <c r="F49" s="47">
        <v>32432858</v>
      </c>
      <c r="G49" s="32">
        <f t="shared" si="10"/>
        <v>32432.858</v>
      </c>
      <c r="K49" s="32"/>
    </row>
    <row r="50" spans="6:11" ht="15" x14ac:dyDescent="0.25">
      <c r="F50" s="47">
        <v>36591661</v>
      </c>
      <c r="G50" s="32">
        <f t="shared" si="10"/>
        <v>36591.661</v>
      </c>
    </row>
    <row r="51" spans="6:11" ht="15" x14ac:dyDescent="0.25">
      <c r="F51" s="47">
        <v>41507085</v>
      </c>
      <c r="G51" s="32">
        <f t="shared" si="10"/>
        <v>41507.084999999999</v>
      </c>
    </row>
    <row r="52" spans="6:11" ht="15" x14ac:dyDescent="0.25">
      <c r="F52" s="47">
        <v>46802044</v>
      </c>
      <c r="G52" s="32">
        <f t="shared" si="10"/>
        <v>46802.044000000002</v>
      </c>
    </row>
    <row r="53" spans="6:11" ht="15" x14ac:dyDescent="0.25">
      <c r="F53" s="47">
        <v>51007777</v>
      </c>
      <c r="G53" s="32">
        <f t="shared" si="10"/>
        <v>51007.777000000002</v>
      </c>
    </row>
  </sheetData>
  <mergeCells count="4">
    <mergeCell ref="C32:D33"/>
    <mergeCell ref="H32:I32"/>
    <mergeCell ref="J32:J33"/>
    <mergeCell ref="H33:I33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9"/>
  <sheetViews>
    <sheetView workbookViewId="0">
      <selection activeCell="A16" sqref="A16"/>
    </sheetView>
  </sheetViews>
  <sheetFormatPr baseColWidth="10" defaultRowHeight="15" x14ac:dyDescent="0.25"/>
  <cols>
    <col min="3" max="3" width="15.5703125" style="8" bestFit="1" customWidth="1"/>
    <col min="4" max="4" width="12" style="8" bestFit="1" customWidth="1"/>
  </cols>
  <sheetData>
    <row r="3" spans="1:5" ht="60" x14ac:dyDescent="0.25">
      <c r="A3" s="12" t="s">
        <v>0</v>
      </c>
      <c r="B3" s="12" t="s">
        <v>19</v>
      </c>
      <c r="C3" s="13" t="s">
        <v>15</v>
      </c>
      <c r="D3" s="13" t="s">
        <v>24</v>
      </c>
      <c r="E3" s="14" t="s">
        <v>25</v>
      </c>
    </row>
    <row r="4" spans="1:5" x14ac:dyDescent="0.25">
      <c r="A4">
        <v>2000</v>
      </c>
      <c r="B4" s="6"/>
      <c r="C4" s="8">
        <v>37726410</v>
      </c>
      <c r="D4" s="8">
        <v>7885.08</v>
      </c>
    </row>
    <row r="5" spans="1:5" x14ac:dyDescent="0.25">
      <c r="A5">
        <v>2001</v>
      </c>
      <c r="B5" s="6">
        <v>0.04</v>
      </c>
      <c r="C5" s="8">
        <v>39241363</v>
      </c>
      <c r="D5" s="8">
        <v>7965.6</v>
      </c>
      <c r="E5" s="11">
        <f>(1-(D4/D5))</f>
        <v>1.0108466405543859E-2</v>
      </c>
    </row>
    <row r="6" spans="1:5" x14ac:dyDescent="0.25">
      <c r="A6">
        <v>2002</v>
      </c>
      <c r="B6" s="6">
        <v>4.1000000000000002E-2</v>
      </c>
      <c r="C6" s="8">
        <v>40848994</v>
      </c>
      <c r="D6" s="8">
        <v>8097.05</v>
      </c>
      <c r="E6" s="11">
        <f t="shared" ref="E6:E18" si="0">(1-(D5/D6))</f>
        <v>1.6234307556455718E-2</v>
      </c>
    </row>
    <row r="7" spans="1:5" x14ac:dyDescent="0.25">
      <c r="A7">
        <v>2003</v>
      </c>
      <c r="B7" s="6">
        <v>2.7E-2</v>
      </c>
      <c r="C7" s="8">
        <v>41961262</v>
      </c>
      <c r="D7" s="8">
        <v>8362.31</v>
      </c>
      <c r="E7" s="11">
        <f t="shared" si="0"/>
        <v>3.1720900086220083E-2</v>
      </c>
    </row>
    <row r="8" spans="1:5" x14ac:dyDescent="0.25">
      <c r="A8">
        <v>2004</v>
      </c>
      <c r="B8" s="6">
        <v>8.2000000000000003E-2</v>
      </c>
      <c r="C8" s="8">
        <v>45406710</v>
      </c>
      <c r="D8" s="8">
        <v>8693.34</v>
      </c>
      <c r="E8" s="11">
        <f t="shared" si="0"/>
        <v>3.8078575093117295E-2</v>
      </c>
    </row>
    <row r="9" spans="1:5" x14ac:dyDescent="0.25">
      <c r="A9">
        <v>2005</v>
      </c>
      <c r="B9" s="6">
        <v>5.2999999999999999E-2</v>
      </c>
      <c r="C9" s="8">
        <v>47809319</v>
      </c>
      <c r="D9" s="8">
        <v>9044.3799999999992</v>
      </c>
      <c r="E9" s="11">
        <f t="shared" si="0"/>
        <v>3.8813052967699213E-2</v>
      </c>
    </row>
    <row r="10" spans="1:5" x14ac:dyDescent="0.25">
      <c r="A10">
        <v>2006</v>
      </c>
      <c r="B10" s="6">
        <v>4.3999999999999997E-2</v>
      </c>
      <c r="C10" s="8">
        <v>49914615</v>
      </c>
      <c r="D10" s="8">
        <v>9549.7800000000007</v>
      </c>
      <c r="E10" s="11">
        <f t="shared" si="0"/>
        <v>5.2922685129919378E-2</v>
      </c>
    </row>
    <row r="11" spans="1:5" x14ac:dyDescent="0.25">
      <c r="A11">
        <v>2007</v>
      </c>
      <c r="B11" s="6">
        <v>2.1999999999999999E-2</v>
      </c>
      <c r="C11" s="8">
        <v>51007777</v>
      </c>
      <c r="D11" s="8">
        <v>10063.950000000001</v>
      </c>
      <c r="E11" s="11">
        <f t="shared" si="0"/>
        <v>5.1090277674272988E-2</v>
      </c>
    </row>
    <row r="12" spans="1:5" x14ac:dyDescent="0.25">
      <c r="A12">
        <v>2008</v>
      </c>
      <c r="B12" s="6">
        <v>6.4000000000000001E-2</v>
      </c>
      <c r="C12" s="8">
        <v>54250408</v>
      </c>
      <c r="D12" s="8">
        <v>11146.68</v>
      </c>
      <c r="E12" s="11">
        <f t="shared" si="0"/>
        <v>9.7134752231157528E-2</v>
      </c>
    </row>
    <row r="13" spans="1:5" x14ac:dyDescent="0.25">
      <c r="A13">
        <v>2009</v>
      </c>
      <c r="B13" s="6">
        <v>6.0000000000000001E-3</v>
      </c>
      <c r="C13" s="8">
        <v>54557732</v>
      </c>
      <c r="D13" s="8">
        <v>12740.8</v>
      </c>
      <c r="E13" s="11">
        <f t="shared" si="0"/>
        <v>0.12511930177068942</v>
      </c>
    </row>
    <row r="14" spans="1:5" x14ac:dyDescent="0.25">
      <c r="A14">
        <v>2010</v>
      </c>
      <c r="B14" s="6">
        <v>3.5000000000000003E-2</v>
      </c>
      <c r="C14" s="8">
        <v>56481055</v>
      </c>
      <c r="D14" s="8">
        <v>13769.73</v>
      </c>
      <c r="E14" s="11">
        <f t="shared" si="0"/>
        <v>7.4724050507889439E-2</v>
      </c>
    </row>
    <row r="15" spans="1:5" x14ac:dyDescent="0.25">
      <c r="A15">
        <v>2011</v>
      </c>
      <c r="B15" s="6">
        <v>7.9000000000000001E-2</v>
      </c>
      <c r="C15" s="8">
        <v>60925064</v>
      </c>
      <c r="D15" s="8">
        <v>14931.12</v>
      </c>
      <c r="E15" s="11">
        <f t="shared" si="0"/>
        <v>7.7783180364232596E-2</v>
      </c>
    </row>
    <row r="16" spans="1:5" x14ac:dyDescent="0.25">
      <c r="A16">
        <v>2012</v>
      </c>
      <c r="B16" s="6">
        <v>5.6000000000000001E-2</v>
      </c>
      <c r="C16" s="8">
        <v>64362433</v>
      </c>
      <c r="D16" s="8">
        <v>15847.99</v>
      </c>
      <c r="E16" s="11">
        <f t="shared" si="0"/>
        <v>5.7854024390474712E-2</v>
      </c>
    </row>
    <row r="17" spans="1:5" x14ac:dyDescent="0.25">
      <c r="A17">
        <v>2013</v>
      </c>
      <c r="B17" s="6">
        <v>4.5999999999999999E-2</v>
      </c>
      <c r="C17" s="8">
        <v>67293225</v>
      </c>
      <c r="D17" s="8">
        <v>16742.939999999999</v>
      </c>
      <c r="E17" s="11">
        <f t="shared" si="0"/>
        <v>5.3452380525761845E-2</v>
      </c>
    </row>
    <row r="18" spans="1:5" x14ac:dyDescent="0.25">
      <c r="A18">
        <v>2014</v>
      </c>
      <c r="B18" s="6">
        <v>3.6999999999999998E-2</v>
      </c>
      <c r="C18" s="8">
        <v>69766239</v>
      </c>
      <c r="D18" s="8">
        <v>17958.3</v>
      </c>
      <c r="E18" s="11">
        <f t="shared" si="0"/>
        <v>6.7676784550876223E-2</v>
      </c>
    </row>
    <row r="19" spans="1:5" x14ac:dyDescent="0.25">
      <c r="D19" s="8" t="s">
        <v>26</v>
      </c>
      <c r="E19" s="11"/>
    </row>
  </sheetData>
  <pageMargins left="0.7" right="0.7" top="0.75" bottom="0.75" header="0.3" footer="0.3"/>
  <pageSetup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workbookViewId="0">
      <selection activeCell="C4" sqref="C4"/>
    </sheetView>
  </sheetViews>
  <sheetFormatPr baseColWidth="10" defaultRowHeight="15" x14ac:dyDescent="0.25"/>
  <cols>
    <col min="6" max="6" width="15.5703125" bestFit="1" customWidth="1"/>
    <col min="8" max="8" width="19.7109375" customWidth="1"/>
    <col min="9" max="9" width="14" customWidth="1"/>
    <col min="10" max="10" width="11.42578125" style="8"/>
    <col min="11" max="11" width="16.140625" customWidth="1"/>
  </cols>
  <sheetData>
    <row r="2" spans="2:12" x14ac:dyDescent="0.25">
      <c r="I2" s="66"/>
      <c r="J2" s="66"/>
      <c r="K2" s="66"/>
    </row>
    <row r="3" spans="2:12" ht="45" x14ac:dyDescent="0.25">
      <c r="B3" s="12" t="s">
        <v>0</v>
      </c>
      <c r="C3" s="12" t="s">
        <v>16</v>
      </c>
      <c r="D3" s="10" t="s">
        <v>27</v>
      </c>
      <c r="E3" s="12" t="s">
        <v>29</v>
      </c>
      <c r="F3" s="12" t="s">
        <v>28</v>
      </c>
      <c r="G3" s="12" t="s">
        <v>30</v>
      </c>
      <c r="H3" s="12" t="s">
        <v>40</v>
      </c>
      <c r="I3" s="12" t="s">
        <v>15</v>
      </c>
      <c r="J3" s="13" t="s">
        <v>5</v>
      </c>
      <c r="K3" s="13" t="s">
        <v>31</v>
      </c>
      <c r="L3" s="13" t="s">
        <v>32</v>
      </c>
    </row>
    <row r="4" spans="2:12" x14ac:dyDescent="0.25">
      <c r="B4">
        <v>2000</v>
      </c>
      <c r="C4" s="8">
        <v>8.31</v>
      </c>
      <c r="E4" s="8">
        <v>7.1999998092651403</v>
      </c>
      <c r="F4" s="3">
        <v>7625534</v>
      </c>
      <c r="G4" s="3">
        <v>1451.2907755099</v>
      </c>
      <c r="H4" s="8">
        <v>227.9</v>
      </c>
      <c r="I4" s="3">
        <v>37726410</v>
      </c>
      <c r="J4" s="8">
        <v>1120</v>
      </c>
      <c r="K4" s="3">
        <v>5285581</v>
      </c>
      <c r="L4" s="15">
        <v>97.7</v>
      </c>
    </row>
    <row r="5" spans="2:12" x14ac:dyDescent="0.25">
      <c r="B5">
        <v>2001</v>
      </c>
      <c r="C5" s="8">
        <v>10.25</v>
      </c>
      <c r="E5" s="8">
        <v>8.3999996185302699</v>
      </c>
      <c r="F5" s="3">
        <v>7828955</v>
      </c>
      <c r="G5" s="3">
        <v>1903.741867598327</v>
      </c>
      <c r="H5" s="8">
        <v>454.6</v>
      </c>
      <c r="I5" s="3">
        <v>39241363</v>
      </c>
      <c r="J5" s="8">
        <v>1511</v>
      </c>
      <c r="K5" s="3">
        <v>5433116</v>
      </c>
      <c r="L5" s="15">
        <v>121.3</v>
      </c>
    </row>
    <row r="6" spans="2:12" x14ac:dyDescent="0.25">
      <c r="B6">
        <v>2002</v>
      </c>
      <c r="C6" s="8">
        <v>10.18</v>
      </c>
      <c r="E6" s="8">
        <v>9.1000003814697301</v>
      </c>
      <c r="F6" s="3">
        <v>7284978</v>
      </c>
      <c r="G6" s="3">
        <v>2183.9674646436642</v>
      </c>
      <c r="H6" s="8">
        <v>766.4</v>
      </c>
      <c r="I6" s="3">
        <v>40848994</v>
      </c>
      <c r="J6" s="8">
        <v>1840</v>
      </c>
      <c r="K6" s="3">
        <v>5594586</v>
      </c>
      <c r="L6" s="15">
        <v>138.19999999999999</v>
      </c>
    </row>
    <row r="7" spans="2:12" x14ac:dyDescent="0.25">
      <c r="B7">
        <v>2003</v>
      </c>
      <c r="C7" s="8">
        <v>9.75</v>
      </c>
      <c r="E7" s="8">
        <v>9.3000001907348597</v>
      </c>
      <c r="F7" s="3">
        <v>8161339</v>
      </c>
      <c r="G7" s="3">
        <v>2440.4691638574523</v>
      </c>
      <c r="H7" s="8">
        <v>899.5</v>
      </c>
      <c r="I7" s="3">
        <v>41961262</v>
      </c>
      <c r="J7" s="8">
        <v>2121</v>
      </c>
      <c r="K7" s="3">
        <v>5731901</v>
      </c>
      <c r="L7" s="15">
        <v>158.1</v>
      </c>
    </row>
    <row r="8" spans="2:12" x14ac:dyDescent="0.25">
      <c r="B8">
        <v>2004</v>
      </c>
      <c r="C8" s="8">
        <v>9.82</v>
      </c>
      <c r="E8" s="8">
        <v>6.6999998092651403</v>
      </c>
      <c r="F8" s="3">
        <v>8320710</v>
      </c>
      <c r="G8" s="3">
        <v>2708.5582929825323</v>
      </c>
      <c r="H8" s="8">
        <v>1023.6</v>
      </c>
      <c r="I8" s="3">
        <v>45406710</v>
      </c>
      <c r="J8" s="8">
        <v>2255</v>
      </c>
      <c r="K8" s="3">
        <v>5886031</v>
      </c>
      <c r="L8" s="15">
        <v>166.1</v>
      </c>
    </row>
    <row r="9" spans="2:12" x14ac:dyDescent="0.25">
      <c r="B9">
        <v>2005</v>
      </c>
      <c r="C9" s="8">
        <v>10.32</v>
      </c>
      <c r="E9" s="8">
        <v>6.5999999046325701</v>
      </c>
      <c r="F9" s="3">
        <v>8484893</v>
      </c>
      <c r="G9" s="3">
        <v>3021.9427673300311</v>
      </c>
      <c r="H9" s="8">
        <v>1109</v>
      </c>
      <c r="I9" s="3">
        <v>47809319</v>
      </c>
      <c r="J9" s="8">
        <v>2689</v>
      </c>
      <c r="K9" s="3">
        <v>6045536</v>
      </c>
      <c r="L9" s="15">
        <v>174.9</v>
      </c>
    </row>
    <row r="10" spans="2:12" x14ac:dyDescent="0.25">
      <c r="B10">
        <v>2006</v>
      </c>
      <c r="C10" s="9">
        <v>10.58</v>
      </c>
      <c r="E10" s="8">
        <v>6.3000001907348597</v>
      </c>
      <c r="F10" s="3">
        <v>8654751</v>
      </c>
      <c r="G10" s="3">
        <v>3350.7841423190566</v>
      </c>
      <c r="H10" s="8">
        <v>1554.8</v>
      </c>
      <c r="I10" s="3">
        <v>49914615</v>
      </c>
      <c r="J10" s="8">
        <v>3030</v>
      </c>
      <c r="K10" s="3">
        <v>6211662</v>
      </c>
      <c r="L10" s="15">
        <v>186.6</v>
      </c>
    </row>
    <row r="11" spans="2:12" x14ac:dyDescent="0.25">
      <c r="B11">
        <v>2007</v>
      </c>
      <c r="C11" s="9">
        <v>10.91</v>
      </c>
      <c r="E11" s="8">
        <v>5</v>
      </c>
      <c r="F11" s="3">
        <v>8828583</v>
      </c>
      <c r="G11" s="3">
        <v>3590.7115134941951</v>
      </c>
      <c r="H11" s="8">
        <v>1795.5</v>
      </c>
      <c r="I11" s="3">
        <v>51007777</v>
      </c>
      <c r="J11" s="8">
        <v>3279</v>
      </c>
      <c r="K11" s="3">
        <v>6383321</v>
      </c>
      <c r="L11" s="15">
        <v>198.3</v>
      </c>
    </row>
    <row r="12" spans="2:12" x14ac:dyDescent="0.25">
      <c r="B12">
        <v>2008</v>
      </c>
      <c r="C12" s="8">
        <v>11.2</v>
      </c>
      <c r="E12" s="8">
        <v>6</v>
      </c>
      <c r="F12" s="3">
        <v>9005186</v>
      </c>
      <c r="G12" s="3">
        <v>4274.9408206207263</v>
      </c>
      <c r="H12" s="8">
        <v>2096.812998341994</v>
      </c>
      <c r="I12" s="3">
        <v>54250408</v>
      </c>
      <c r="J12" s="8">
        <v>4098.3</v>
      </c>
      <c r="K12" s="3">
        <v>6558772</v>
      </c>
      <c r="L12" s="15">
        <v>233.1</v>
      </c>
    </row>
    <row r="13" spans="2:12" x14ac:dyDescent="0.25">
      <c r="B13">
        <v>2009</v>
      </c>
      <c r="C13" s="8">
        <v>12.08</v>
      </c>
      <c r="E13" s="8">
        <v>6.5</v>
      </c>
      <c r="F13" s="3">
        <v>9183331</v>
      </c>
      <c r="G13" s="3">
        <v>4255.5555631186053</v>
      </c>
      <c r="H13" s="8">
        <v>2060.9624421790772</v>
      </c>
      <c r="I13" s="3">
        <v>54557732</v>
      </c>
      <c r="J13" s="8">
        <v>4230.1000000000004</v>
      </c>
      <c r="K13" s="3">
        <v>6736259</v>
      </c>
      <c r="L13" s="15">
        <v>254.2</v>
      </c>
    </row>
    <row r="14" spans="2:12" x14ac:dyDescent="0.25">
      <c r="B14">
        <v>2010</v>
      </c>
      <c r="C14" s="8">
        <v>12.46</v>
      </c>
      <c r="E14" s="8">
        <v>5</v>
      </c>
      <c r="F14" s="3">
        <v>9361794</v>
      </c>
      <c r="G14" s="3">
        <v>4657.301737457994</v>
      </c>
      <c r="H14" s="8">
        <v>2540.4069498229692</v>
      </c>
      <c r="I14" s="3">
        <v>56481055</v>
      </c>
      <c r="J14" s="8">
        <v>4545.3999999999996</v>
      </c>
      <c r="K14" s="3">
        <v>6913992</v>
      </c>
      <c r="L14" s="15">
        <v>240</v>
      </c>
    </row>
    <row r="15" spans="2:12" x14ac:dyDescent="0.25">
      <c r="B15">
        <v>2011</v>
      </c>
      <c r="C15" s="8">
        <v>12.32</v>
      </c>
      <c r="E15" s="8">
        <v>4.1999998092651403</v>
      </c>
      <c r="F15" s="3">
        <v>9557343</v>
      </c>
      <c r="G15" s="3">
        <v>5223.3775749014312</v>
      </c>
      <c r="H15" s="8">
        <v>3970.8377657664132</v>
      </c>
      <c r="I15" s="3">
        <v>60925064</v>
      </c>
      <c r="J15" s="8">
        <v>5290.9794160000001</v>
      </c>
      <c r="K15" s="3">
        <v>7092014</v>
      </c>
      <c r="L15" s="15">
        <v>264</v>
      </c>
    </row>
    <row r="16" spans="2:12" x14ac:dyDescent="0.25">
      <c r="B16">
        <v>2012</v>
      </c>
      <c r="C16" s="8">
        <v>15.46</v>
      </c>
      <c r="E16" s="8">
        <v>4.0999999046325701</v>
      </c>
      <c r="F16" s="3">
        <v>9765031</v>
      </c>
      <c r="G16" s="3">
        <v>5702.1682878937718</v>
      </c>
      <c r="H16" s="8">
        <v>4755.9394571263247</v>
      </c>
      <c r="I16" s="3">
        <v>64362433</v>
      </c>
      <c r="J16" s="8">
        <v>6326.7377990000005</v>
      </c>
      <c r="K16" s="3">
        <v>7271821</v>
      </c>
      <c r="L16" s="15">
        <v>292</v>
      </c>
    </row>
    <row r="17" spans="2:12" x14ac:dyDescent="0.25">
      <c r="B17">
        <v>2013</v>
      </c>
      <c r="C17" s="8">
        <v>14.42</v>
      </c>
      <c r="E17" s="8">
        <v>4.1999998092651403</v>
      </c>
      <c r="F17" s="3">
        <v>9974294</v>
      </c>
      <c r="G17" s="3">
        <v>6051.6111293868607</v>
      </c>
      <c r="H17" s="8">
        <v>4546.5230539937502</v>
      </c>
      <c r="I17" s="3">
        <v>67293225</v>
      </c>
      <c r="J17" s="8">
        <v>7367.0561909999979</v>
      </c>
      <c r="K17" s="3">
        <v>7452822</v>
      </c>
      <c r="L17" s="15">
        <v>318</v>
      </c>
    </row>
    <row r="18" spans="2:12" x14ac:dyDescent="0.25">
      <c r="B18">
        <v>2014</v>
      </c>
      <c r="C18" s="8">
        <v>14.33</v>
      </c>
      <c r="E18" s="8">
        <v>4.5999999046325701</v>
      </c>
      <c r="F18" s="3">
        <v>10184679</v>
      </c>
      <c r="G18" s="3">
        <v>6345.8407250594801</v>
      </c>
      <c r="H18" s="8">
        <v>4718.0825034171366</v>
      </c>
      <c r="I18" s="3">
        <v>69766239</v>
      </c>
      <c r="J18" s="8">
        <v>9539.8967329999978</v>
      </c>
      <c r="K18" s="3">
        <v>7634264</v>
      </c>
      <c r="L18" s="15">
        <v>340</v>
      </c>
    </row>
    <row r="19" spans="2:12" x14ac:dyDescent="0.25">
      <c r="E19" t="s">
        <v>35</v>
      </c>
      <c r="F19" s="16" t="s">
        <v>33</v>
      </c>
      <c r="G19" t="s">
        <v>35</v>
      </c>
      <c r="H19" s="11"/>
      <c r="K19" s="16" t="s">
        <v>33</v>
      </c>
      <c r="L19" t="s">
        <v>34</v>
      </c>
    </row>
    <row r="22" spans="2:12" x14ac:dyDescent="0.25">
      <c r="H22">
        <v>227.9</v>
      </c>
    </row>
    <row r="23" spans="2:12" x14ac:dyDescent="0.25">
      <c r="H23">
        <v>454.6</v>
      </c>
    </row>
    <row r="24" spans="2:12" x14ac:dyDescent="0.25">
      <c r="H24">
        <v>766.4</v>
      </c>
    </row>
    <row r="25" spans="2:12" x14ac:dyDescent="0.25">
      <c r="H25">
        <v>899.5</v>
      </c>
    </row>
    <row r="26" spans="2:12" x14ac:dyDescent="0.25">
      <c r="H26" s="18">
        <v>1023.6</v>
      </c>
    </row>
    <row r="27" spans="2:12" x14ac:dyDescent="0.25">
      <c r="H27" s="18">
        <v>1109</v>
      </c>
    </row>
    <row r="28" spans="2:12" x14ac:dyDescent="0.25">
      <c r="H28" s="18">
        <v>1554.8</v>
      </c>
    </row>
    <row r="29" spans="2:12" x14ac:dyDescent="0.25">
      <c r="H29" s="18">
        <v>1795.5</v>
      </c>
    </row>
    <row r="30" spans="2:12" x14ac:dyDescent="0.25">
      <c r="H30" s="18">
        <v>2097</v>
      </c>
    </row>
    <row r="31" spans="2:12" x14ac:dyDescent="0.25">
      <c r="H31" s="18">
        <v>2061</v>
      </c>
    </row>
    <row r="32" spans="2:12" x14ac:dyDescent="0.25">
      <c r="H32" s="18">
        <v>2540.4</v>
      </c>
    </row>
    <row r="33" spans="8:8" x14ac:dyDescent="0.25">
      <c r="H33" s="18">
        <v>3970.9</v>
      </c>
    </row>
  </sheetData>
  <mergeCells count="1">
    <mergeCell ref="I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metodo 1</vt:lpstr>
      <vt:lpstr>regresion 1</vt:lpstr>
      <vt:lpstr>metodo monetario</vt:lpstr>
      <vt:lpstr>metodo consumo energia</vt:lpstr>
      <vt:lpstr>metodo MIMIC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2016-07-13T04:17:03Z</dcterms:created>
  <dcterms:modified xsi:type="dcterms:W3CDTF">2016-12-12T03:23:21Z</dcterms:modified>
</cp:coreProperties>
</file>